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15" activeTab="0"/>
  </bookViews>
  <sheets>
    <sheet name="běh č. 6" sheetId="1" r:id="rId1"/>
  </sheets>
  <externalReferences>
    <externalReference r:id="rId4"/>
  </externalReferences>
  <definedNames>
    <definedName name="AV">'[1]301-KPR'!#REF!</definedName>
    <definedName name="CBU">'[1]301-KPR'!#REF!</definedName>
    <definedName name="CSU">'[1]301-KPR'!#REF!</definedName>
    <definedName name="CUZK">'[1]301-KPR'!#REF!</definedName>
    <definedName name="GA">'[1]301-KPR'!#REF!</definedName>
    <definedName name="MDS">'[1]301-KPR'!#REF!</definedName>
    <definedName name="MK">'[1]301-KPR'!#REF!</definedName>
    <definedName name="MPO">'[1]301-KPR'!#REF!</definedName>
    <definedName name="MS">'[1]301-KPR'!#REF!</definedName>
    <definedName name="MSMT">'[1]301-KPR'!#REF!</definedName>
    <definedName name="MZdr">'[1]301-KPR'!#REF!</definedName>
    <definedName name="MZe">'[1]301-KPR'!#REF!</definedName>
    <definedName name="NKU">'[1]301-KPR'!#REF!</definedName>
    <definedName name="_xlnm.Print_Area" localSheetId="0">'běh č. 6'!$A$1:$M$43</definedName>
    <definedName name="RRTV">'[1]301-KPR'!#REF!</definedName>
    <definedName name="SSHR">'[1]301-KPR'!#REF!</definedName>
    <definedName name="SUJB">'[1]301-KPR'!#REF!</definedName>
    <definedName name="UOHS">'[1]301-KPR'!#REF!</definedName>
    <definedName name="UPV">'[1]301-KPR'!#REF!</definedName>
    <definedName name="US">'[1]301-KPR'!#REF!</definedName>
    <definedName name="USIS">'[1]301-KPR'!#REF!</definedName>
  </definedNames>
  <calcPr fullCalcOnLoad="1"/>
</workbook>
</file>

<file path=xl/sharedStrings.xml><?xml version="1.0" encoding="utf-8"?>
<sst xmlns="http://schemas.openxmlformats.org/spreadsheetml/2006/main" count="48" uniqueCount="45">
  <si>
    <t>Souhrnné ukazatele</t>
  </si>
  <si>
    <t>Specifické ukazatele - příjmy</t>
  </si>
  <si>
    <t>Specifické ukazatele - výdaje</t>
  </si>
  <si>
    <t>Kapitola 327 Ministerstvo dopravy</t>
  </si>
  <si>
    <t>Příjmy celkem</t>
  </si>
  <si>
    <t>Drážní a kombinovaná doprava</t>
  </si>
  <si>
    <t>Pozemní komunikace</t>
  </si>
  <si>
    <t>Dotace pro Státní fond dopravní infrastruktury</t>
  </si>
  <si>
    <t>Ostatní výdaje spojené s dopravní politikou státu</t>
  </si>
  <si>
    <t xml:space="preserve"> Průřezové ukazatele                     </t>
  </si>
  <si>
    <t>Platy zaměstnanců a ostatní platby za provedenou práci</t>
  </si>
  <si>
    <t>Převod fondu kulturních a sociálních potřeb</t>
  </si>
  <si>
    <t>Platy zaměstnanců v pracovním poměru</t>
  </si>
  <si>
    <t>Zajištění přípravy na krizové situace podle zákona č. 240/2000 Sb.</t>
  </si>
  <si>
    <t>Výdaje vedené v informačním systému programového financování EDS/SMVS celkem</t>
  </si>
  <si>
    <r>
      <t>6)</t>
    </r>
    <r>
      <rPr>
        <sz val="8"/>
        <rFont val="Times New Roman"/>
        <family val="1"/>
      </rPr>
      <t xml:space="preserve"> z rozpočtu EU a z prostředků finančních mechanismů</t>
    </r>
  </si>
  <si>
    <r>
      <t>Daňové příjmy</t>
    </r>
    <r>
      <rPr>
        <vertAlign val="superscript"/>
        <sz val="12"/>
        <rFont val="Times New Roman"/>
        <family val="1"/>
      </rPr>
      <t>5)</t>
    </r>
  </si>
  <si>
    <t xml:space="preserve">Nedaňové příjmy, kapitálové příjmy a přijaté transfery celkem </t>
  </si>
  <si>
    <r>
      <t>Povinné pojistné placené zaměstnavatelem</t>
    </r>
    <r>
      <rPr>
        <vertAlign val="superscript"/>
        <sz val="12"/>
        <rFont val="Times New Roman"/>
        <family val="1"/>
      </rPr>
      <t>1)</t>
    </r>
  </si>
  <si>
    <r>
      <t>1)</t>
    </r>
    <r>
      <rPr>
        <sz val="8"/>
        <rFont val="Times New Roman"/>
        <family val="1"/>
      </rPr>
      <t xml:space="preserve"> povinné pojistné na sociální zabezpečení a příspěvek na státní politiku zaměstnanosti a pojistné na veřejné zdravotní pojištění</t>
    </r>
  </si>
  <si>
    <r>
      <t>3)</t>
    </r>
    <r>
      <rPr>
        <sz val="8"/>
        <rFont val="Times New Roman"/>
        <family val="1"/>
      </rPr>
      <t xml:space="preserve"> výdaje na výzkum, vývoj a inovace podle § 6 odst. 1 zákona č. 130/2002 Sb., ve znění zákona č. 110/2009 Sb.</t>
    </r>
  </si>
  <si>
    <r>
      <t>4)</t>
    </r>
    <r>
      <rPr>
        <sz val="8"/>
        <rFont val="Times New Roman"/>
        <family val="1"/>
      </rPr>
      <t xml:space="preserve"> výdaje na výzkum a vývoj podle § 6 odst. 2 zákona č. 130/2002 Sb., ve znění zákona č. 110/2009 Sb.</t>
    </r>
  </si>
  <si>
    <t>v Kč</t>
  </si>
  <si>
    <t>Platy státních úředníků</t>
  </si>
  <si>
    <t>Ukazatele kapitoly v roce 2014</t>
  </si>
  <si>
    <t>2. běh</t>
  </si>
  <si>
    <t>3. běh</t>
  </si>
  <si>
    <t>4. běh</t>
  </si>
  <si>
    <t>5. běh</t>
  </si>
  <si>
    <t>6. běh</t>
  </si>
  <si>
    <t>Tabulka č. 1</t>
  </si>
  <si>
    <r>
      <t>5)</t>
    </r>
    <r>
      <rPr>
        <sz val="8"/>
        <rFont val="Times New Roman"/>
        <family val="1"/>
      </rPr>
      <t xml:space="preserve"> bez příjmů z povinného pojistného na sociální zabezpečení a příspěvku na státní politiku zaměstnanosti, bez příjmů z pojistného na úrazové pojištění</t>
    </r>
  </si>
  <si>
    <t>v tom:  ze státního rozpočtu</t>
  </si>
  <si>
    <t xml:space="preserve">     podíl prostředků finančních mechanizmů</t>
  </si>
  <si>
    <t>Výdaje na společné projekty, které jsou zcela nebo částečně financovány 
z prostředků finančních mechanismů celkem</t>
  </si>
  <si>
    <r>
      <t xml:space="preserve">Výdaje celkem    </t>
    </r>
    <r>
      <rPr>
        <i/>
        <sz val="12"/>
        <color indexed="8"/>
        <rFont val="Times New Roman"/>
        <family val="1"/>
      </rPr>
      <t xml:space="preserve"> </t>
    </r>
  </si>
  <si>
    <t>v tom:  příjmy z rozpočtu Evropské unie bez SZP celkem</t>
  </si>
  <si>
    <t xml:space="preserve">            příjmy z prostředků finančních mechanismů</t>
  </si>
  <si>
    <t xml:space="preserve">    ostatní nedaňové příjmy, kapitálové příjmy a přijaté transfery celkem </t>
  </si>
  <si>
    <t>v tom:  dotace pro společné programy (projekty) EU a ČR</t>
  </si>
  <si>
    <t xml:space="preserve">            financování dálnice D47 podle zákona č. 220/2003 Sb.</t>
  </si>
  <si>
    <t xml:space="preserve">           dotace na projekty spolufinancované z EIB</t>
  </si>
  <si>
    <t xml:space="preserve">           ostatní dotace pro Státní fond dopravní infrastruktury</t>
  </si>
  <si>
    <t xml:space="preserve">    podíl rozpočtu Evropské unie</t>
  </si>
  <si>
    <t>Výdaje spolufinancované zcela nebo částečně z rozpočtu Evropské unie bez SZP celkem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</si>
</sst>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\ ###\ ###"/>
    <numFmt numFmtId="168" formatCode="#,##0;[Red]\-#,##0;&quot;  &quot;"/>
    <numFmt numFmtId="169" formatCode="0.000"/>
    <numFmt numFmtId="170" formatCode="#,##0.0"/>
    <numFmt numFmtId="171" formatCode="#\ ###\ ##0"/>
    <numFmt numFmtId="172" formatCode="0.0"/>
    <numFmt numFmtId="173" formatCode="&quot;$&quot;#,##0;\-&quot;$&quot;#,##0"/>
    <numFmt numFmtId="174" formatCode="&quot;$&quot;#,##0;[Red]\-&quot;$&quot;#,##0"/>
    <numFmt numFmtId="175" formatCode="&quot;$&quot;#,##0.00;\-&quot;$&quot;#,##0.00"/>
    <numFmt numFmtId="176" formatCode="&quot;$&quot;#,##0.00;[Red]\-&quot;$&quot;#,##0.00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#,##0\ &quot;Kčs&quot;;\-#,##0\ &quot;Kčs&quot;"/>
    <numFmt numFmtId="182" formatCode="#,##0\ &quot;Kčs&quot;;[Red]\-#,##0\ &quot;Kčs&quot;"/>
    <numFmt numFmtId="183" formatCode="#,##0.00\ &quot;Kčs&quot;;\-#,##0.00\ &quot;Kčs&quot;"/>
    <numFmt numFmtId="184" formatCode="#,##0.00\ &quot;Kčs&quot;;[Red]\-#,##0.00\ &quot;Kčs&quot;"/>
    <numFmt numFmtId="185" formatCode="_-* #,##0\ &quot;Kčs&quot;_-;\-* #,##0\ &quot;Kčs&quot;_-;_-* &quot;-&quot;\ &quot;Kčs&quot;_-;_-@_-"/>
    <numFmt numFmtId="186" formatCode="_-* #,##0\ _K_č_s_-;\-* #,##0\ _K_č_s_-;_-* &quot;-&quot;\ _K_č_s_-;_-@_-"/>
    <numFmt numFmtId="187" formatCode="_-* #,##0.00\ &quot;Kčs&quot;_-;\-* #,##0.00\ &quot;Kčs&quot;_-;_-* &quot;-&quot;??\ &quot;Kčs&quot;_-;_-@_-"/>
    <numFmt numFmtId="188" formatCode="_-* #,##0.00\ _K_č_s_-;\-* #,##0.00\ _K_č_s_-;_-* &quot;-&quot;??\ _K_č_s_-;_-@_-"/>
    <numFmt numFmtId="189" formatCode="#,##0.0;[Red]\-#,##0.0;&quot;  &quot;"/>
    <numFmt numFmtId="190" formatCode="0.000000"/>
    <numFmt numFmtId="191" formatCode="0.00000"/>
    <numFmt numFmtId="192" formatCode="0.0000"/>
    <numFmt numFmtId="193" formatCode="0.000000000"/>
    <numFmt numFmtId="194" formatCode="0.00000000"/>
    <numFmt numFmtId="195" formatCode="0.0000000"/>
    <numFmt numFmtId="196" formatCode="0.00_ ;\-0.00\ "/>
    <numFmt numFmtId="197" formatCode="#,##0_ ;[Red]\-#,##0\ "/>
    <numFmt numFmtId="198" formatCode="0_ ;[Red]\-0\ "/>
    <numFmt numFmtId="199" formatCode="#,##0;[Red]\-#,##0;\ &quot; &quot;"/>
    <numFmt numFmtId="200" formatCode="#,##0.0;[Red]\-#,##0.0;\ &quot; &quot;"/>
    <numFmt numFmtId="201" formatCode="#,##0.00;[Red]\-#,##0.00;\ &quot; &quot;"/>
    <numFmt numFmtId="202" formatCode="#,##0;[Red]\-#,##0;&quot; &quot;"/>
    <numFmt numFmtId="203" formatCode="#,##0;\-#,##0;&quot; &quot;"/>
    <numFmt numFmtId="204" formatCode="#,##0;[Red]#,##0"/>
    <numFmt numFmtId="205" formatCode="0.0%"/>
    <numFmt numFmtId="206" formatCode="#,##0;[Red]&quot;NELZE !&quot;"/>
    <numFmt numFmtId="207" formatCode="0_)"/>
    <numFmt numFmtId="208" formatCode="#,##0.000"/>
    <numFmt numFmtId="209" formatCode="[$-405]d\.\ mmmm\ yyyy"/>
    <numFmt numFmtId="210" formatCode="000\ 00"/>
    <numFmt numFmtId="211" formatCode="mm\ yy"/>
  </numFmts>
  <fonts count="26">
    <font>
      <sz val="10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2"/>
      <name val="Times New Roman"/>
      <family val="1"/>
    </font>
    <font>
      <sz val="8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b/>
      <sz val="14"/>
      <name val="Times New Roman"/>
      <family val="1"/>
    </font>
    <font>
      <sz val="10"/>
      <name val="Arial"/>
      <family val="0"/>
    </font>
    <font>
      <b/>
      <sz val="8"/>
      <name val="Arial CE"/>
      <family val="2"/>
    </font>
    <font>
      <b/>
      <sz val="12"/>
      <color indexed="8"/>
      <name val="Arial CE"/>
      <family val="2"/>
    </font>
    <font>
      <u val="single"/>
      <sz val="12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 CE"/>
      <family val="0"/>
    </font>
    <font>
      <i/>
      <sz val="8"/>
      <color indexed="10"/>
      <name val="Arial CE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b/>
      <sz val="12"/>
      <color indexed="10"/>
      <name val="Arial CE"/>
      <family val="2"/>
    </font>
    <font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1" xfId="0" applyFont="1" applyFill="1" applyBorder="1" applyAlignment="1">
      <alignment/>
    </xf>
    <xf numFmtId="0" fontId="13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/>
    </xf>
    <xf numFmtId="0" fontId="15" fillId="0" borderId="3" xfId="0" applyFont="1" applyFill="1" applyBorder="1" applyAlignment="1">
      <alignment horizontal="center"/>
    </xf>
    <xf numFmtId="0" fontId="12" fillId="0" borderId="4" xfId="0" applyFont="1" applyBorder="1" applyAlignment="1">
      <alignment/>
    </xf>
    <xf numFmtId="0" fontId="14" fillId="0" borderId="5" xfId="0" applyFont="1" applyBorder="1" applyAlignment="1">
      <alignment/>
    </xf>
    <xf numFmtId="0" fontId="16" fillId="0" borderId="3" xfId="0" applyFont="1" applyBorder="1" applyAlignment="1">
      <alignment/>
    </xf>
    <xf numFmtId="0" fontId="14" fillId="0" borderId="3" xfId="0" applyFont="1" applyBorder="1" applyAlignment="1">
      <alignment/>
    </xf>
    <xf numFmtId="0" fontId="12" fillId="0" borderId="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9" fillId="0" borderId="6" xfId="20" applyFont="1" applyFill="1" applyBorder="1" applyAlignment="1">
      <alignment horizontal="left"/>
      <protection/>
    </xf>
    <xf numFmtId="0" fontId="21" fillId="0" borderId="4" xfId="0" applyFont="1" applyFill="1" applyBorder="1" applyAlignment="1">
      <alignment/>
    </xf>
    <xf numFmtId="0" fontId="19" fillId="0" borderId="6" xfId="20" applyFont="1" applyFill="1" applyBorder="1" applyAlignment="1">
      <alignment/>
      <protection/>
    </xf>
    <xf numFmtId="49" fontId="17" fillId="2" borderId="6" xfId="0" applyNumberFormat="1" applyFont="1" applyFill="1" applyBorder="1" applyAlignment="1">
      <alignment/>
    </xf>
    <xf numFmtId="49" fontId="19" fillId="2" borderId="6" xfId="0" applyNumberFormat="1" applyFont="1" applyFill="1" applyBorder="1" applyAlignment="1">
      <alignment/>
    </xf>
    <xf numFmtId="2" fontId="19" fillId="0" borderId="7" xfId="20" applyNumberFormat="1" applyFont="1" applyFill="1" applyBorder="1" applyAlignment="1">
      <alignment/>
      <protection/>
    </xf>
    <xf numFmtId="2" fontId="12" fillId="0" borderId="4" xfId="0" applyNumberFormat="1" applyFont="1" applyBorder="1" applyAlignment="1">
      <alignment horizontal="left"/>
    </xf>
    <xf numFmtId="0" fontId="15" fillId="0" borderId="8" xfId="0" applyFont="1" applyFill="1" applyBorder="1" applyAlignment="1">
      <alignment horizontal="center"/>
    </xf>
    <xf numFmtId="0" fontId="14" fillId="0" borderId="4" xfId="0" applyFont="1" applyFill="1" applyBorder="1" applyAlignment="1">
      <alignment/>
    </xf>
    <xf numFmtId="0" fontId="14" fillId="0" borderId="4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49" fontId="17" fillId="0" borderId="6" xfId="0" applyNumberFormat="1" applyFont="1" applyBorder="1" applyAlignment="1">
      <alignment vertical="center"/>
    </xf>
    <xf numFmtId="49" fontId="17" fillId="0" borderId="6" xfId="0" applyNumberFormat="1" applyFont="1" applyBorder="1" applyAlignment="1">
      <alignment vertical="center" wrapText="1"/>
    </xf>
    <xf numFmtId="49" fontId="17" fillId="0" borderId="6" xfId="0" applyNumberFormat="1" applyFont="1" applyBorder="1" applyAlignment="1">
      <alignment horizontal="left" vertical="center" indent="3"/>
    </xf>
    <xf numFmtId="49" fontId="17" fillId="0" borderId="6" xfId="0" applyNumberFormat="1" applyFont="1" applyFill="1" applyBorder="1" applyAlignment="1">
      <alignment vertical="center" wrapText="1"/>
    </xf>
    <xf numFmtId="49" fontId="17" fillId="0" borderId="6" xfId="0" applyNumberFormat="1" applyFont="1" applyFill="1" applyBorder="1" applyAlignment="1">
      <alignment horizontal="left" vertical="center" indent="3"/>
    </xf>
    <xf numFmtId="49" fontId="17" fillId="0" borderId="6" xfId="0" applyNumberFormat="1" applyFont="1" applyFill="1" applyBorder="1" applyAlignment="1">
      <alignment vertical="center"/>
    </xf>
    <xf numFmtId="3" fontId="23" fillId="0" borderId="9" xfId="0" applyNumberFormat="1" applyFont="1" applyFill="1" applyBorder="1" applyAlignment="1">
      <alignment horizontal="right" vertical="top"/>
    </xf>
    <xf numFmtId="0" fontId="23" fillId="0" borderId="10" xfId="0" applyFont="1" applyBorder="1" applyAlignment="1">
      <alignment/>
    </xf>
    <xf numFmtId="0" fontId="23" fillId="0" borderId="11" xfId="0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7" fillId="0" borderId="0" xfId="0" applyFont="1" applyFill="1" applyAlignment="1">
      <alignment horizontal="centerContinuous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3" fontId="17" fillId="0" borderId="0" xfId="0" applyNumberFormat="1" applyFont="1" applyFill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49" fontId="17" fillId="0" borderId="13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3" fontId="23" fillId="0" borderId="14" xfId="0" applyNumberFormat="1" applyFont="1" applyBorder="1" applyAlignment="1">
      <alignment/>
    </xf>
    <xf numFmtId="3" fontId="23" fillId="2" borderId="10" xfId="0" applyNumberFormat="1" applyFont="1" applyFill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14" xfId="0" applyNumberFormat="1" applyFont="1" applyFill="1" applyBorder="1" applyAlignment="1">
      <alignment/>
    </xf>
    <xf numFmtId="3" fontId="23" fillId="0" borderId="14" xfId="0" applyNumberFormat="1" applyFont="1" applyFill="1" applyBorder="1" applyAlignment="1">
      <alignment vertical="top" wrapText="1"/>
    </xf>
    <xf numFmtId="3" fontId="23" fillId="2" borderId="14" xfId="0" applyNumberFormat="1" applyFont="1" applyFill="1" applyBorder="1" applyAlignment="1">
      <alignment vertical="top" wrapText="1"/>
    </xf>
    <xf numFmtId="3" fontId="23" fillId="0" borderId="10" xfId="0" applyNumberFormat="1" applyFont="1" applyFill="1" applyBorder="1" applyAlignment="1">
      <alignment vertical="top"/>
    </xf>
    <xf numFmtId="3" fontId="23" fillId="0" borderId="14" xfId="0" applyNumberFormat="1" applyFont="1" applyFill="1" applyBorder="1" applyAlignment="1">
      <alignment vertical="top"/>
    </xf>
    <xf numFmtId="3" fontId="23" fillId="0" borderId="14" xfId="0" applyNumberFormat="1" applyFont="1" applyFill="1" applyBorder="1" applyAlignment="1">
      <alignment wrapText="1"/>
    </xf>
    <xf numFmtId="3" fontId="23" fillId="0" borderId="14" xfId="0" applyNumberFormat="1" applyFont="1" applyFill="1" applyBorder="1" applyAlignment="1">
      <alignment vertical="center"/>
    </xf>
    <xf numFmtId="3" fontId="23" fillId="2" borderId="14" xfId="20" applyNumberFormat="1" applyFont="1" applyFill="1" applyBorder="1" applyAlignment="1">
      <alignment horizontal="right" vertical="top"/>
      <protection/>
    </xf>
    <xf numFmtId="3" fontId="23" fillId="0" borderId="14" xfId="0" applyNumberFormat="1" applyFont="1" applyFill="1" applyBorder="1" applyAlignment="1">
      <alignment/>
    </xf>
    <xf numFmtId="3" fontId="23" fillId="0" borderId="15" xfId="0" applyNumberFormat="1" applyFont="1" applyFill="1" applyBorder="1" applyAlignment="1">
      <alignment vertical="top"/>
    </xf>
    <xf numFmtId="3" fontId="17" fillId="0" borderId="9" xfId="0" applyNumberFormat="1" applyFont="1" applyFill="1" applyBorder="1" applyAlignment="1">
      <alignment horizontal="right" vertical="top"/>
    </xf>
    <xf numFmtId="3" fontId="17" fillId="0" borderId="14" xfId="0" applyNumberFormat="1" applyFont="1" applyBorder="1" applyAlignment="1">
      <alignment/>
    </xf>
    <xf numFmtId="3" fontId="17" fillId="2" borderId="10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3" fontId="17" fillId="0" borderId="10" xfId="0" applyNumberFormat="1" applyFont="1" applyBorder="1" applyAlignment="1">
      <alignment/>
    </xf>
    <xf numFmtId="0" fontId="17" fillId="0" borderId="11" xfId="0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3" fontId="17" fillId="0" borderId="14" xfId="0" applyNumberFormat="1" applyFont="1" applyFill="1" applyBorder="1" applyAlignment="1">
      <alignment/>
    </xf>
    <xf numFmtId="3" fontId="17" fillId="0" borderId="14" xfId="0" applyNumberFormat="1" applyFont="1" applyFill="1" applyBorder="1" applyAlignment="1">
      <alignment vertical="top" wrapText="1"/>
    </xf>
    <xf numFmtId="3" fontId="17" fillId="2" borderId="14" xfId="0" applyNumberFormat="1" applyFont="1" applyFill="1" applyBorder="1" applyAlignment="1">
      <alignment vertical="top" wrapText="1"/>
    </xf>
    <xf numFmtId="3" fontId="17" fillId="0" borderId="10" xfId="0" applyNumberFormat="1" applyFont="1" applyFill="1" applyBorder="1" applyAlignment="1">
      <alignment vertical="top"/>
    </xf>
    <xf numFmtId="3" fontId="17" fillId="0" borderId="14" xfId="0" applyNumberFormat="1" applyFont="1" applyFill="1" applyBorder="1" applyAlignment="1">
      <alignment vertical="top"/>
    </xf>
    <xf numFmtId="3" fontId="17" fillId="0" borderId="14" xfId="0" applyNumberFormat="1" applyFont="1" applyFill="1" applyBorder="1" applyAlignment="1">
      <alignment wrapText="1"/>
    </xf>
    <xf numFmtId="3" fontId="17" fillId="0" borderId="14" xfId="0" applyNumberFormat="1" applyFont="1" applyFill="1" applyBorder="1" applyAlignment="1">
      <alignment vertical="center"/>
    </xf>
    <xf numFmtId="3" fontId="17" fillId="2" borderId="14" xfId="20" applyNumberFormat="1" applyFont="1" applyFill="1" applyBorder="1" applyAlignment="1">
      <alignment horizontal="right" vertical="top"/>
      <protection/>
    </xf>
    <xf numFmtId="3" fontId="17" fillId="0" borderId="14" xfId="0" applyNumberFormat="1" applyFont="1" applyFill="1" applyBorder="1" applyAlignment="1">
      <alignment/>
    </xf>
    <xf numFmtId="3" fontId="17" fillId="0" borderId="15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19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ýprava MF 15.8. Přílohy z vyhlášky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3"/>
  <sheetViews>
    <sheetView tabSelected="1" workbookViewId="0" topLeftCell="A1">
      <pane xSplit="2" ySplit="6" topLeftCell="L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8" sqref="P8"/>
    </sheetView>
  </sheetViews>
  <sheetFormatPr defaultColWidth="9.00390625" defaultRowHeight="12.75"/>
  <cols>
    <col min="1" max="1" width="6.375" style="1" customWidth="1"/>
    <col min="2" max="2" width="76.00390625" style="1" customWidth="1"/>
    <col min="3" max="3" width="18.625" style="44" hidden="1" customWidth="1"/>
    <col min="4" max="4" width="14.50390625" style="44" hidden="1" customWidth="1"/>
    <col min="5" max="5" width="18.625" style="44" hidden="1" customWidth="1"/>
    <col min="6" max="6" width="16.50390625" style="44" hidden="1" customWidth="1"/>
    <col min="7" max="7" width="18.625" style="44" hidden="1" customWidth="1"/>
    <col min="8" max="8" width="16.50390625" style="44" hidden="1" customWidth="1"/>
    <col min="9" max="9" width="18.625" style="44" hidden="1" customWidth="1"/>
    <col min="10" max="10" width="16.50390625" style="44" hidden="1" customWidth="1"/>
    <col min="11" max="11" width="18.625" style="44" hidden="1" customWidth="1"/>
    <col min="12" max="12" width="2.125" style="52" hidden="1" customWidth="1"/>
    <col min="13" max="13" width="20.00390625" style="44" customWidth="1"/>
    <col min="14" max="16384" width="9.375" style="1" customWidth="1"/>
  </cols>
  <sheetData>
    <row r="1" spans="1:13" ht="15.75">
      <c r="A1" s="2" t="s">
        <v>3</v>
      </c>
      <c r="C1" s="3"/>
      <c r="D1" s="3"/>
      <c r="E1" s="3"/>
      <c r="F1" s="3"/>
      <c r="G1" s="3"/>
      <c r="H1" s="3"/>
      <c r="I1" s="3"/>
      <c r="J1" s="3"/>
      <c r="K1" s="3"/>
      <c r="L1" s="50"/>
      <c r="M1" s="3" t="s">
        <v>30</v>
      </c>
    </row>
    <row r="3" spans="2:13" ht="27" customHeight="1">
      <c r="B3" s="49" t="s">
        <v>24</v>
      </c>
      <c r="C3" s="43"/>
      <c r="D3" s="43"/>
      <c r="E3" s="43"/>
      <c r="F3" s="43"/>
      <c r="G3" s="43"/>
      <c r="H3" s="43"/>
      <c r="I3" s="43"/>
      <c r="J3" s="43"/>
      <c r="K3" s="43"/>
      <c r="L3" s="51"/>
      <c r="M3" s="43"/>
    </row>
    <row r="4" spans="1:2" ht="18" customHeight="1">
      <c r="A4" s="4"/>
      <c r="B4" s="4"/>
    </row>
    <row r="5" spans="1:16" ht="16.5" thickBot="1">
      <c r="A5" s="5"/>
      <c r="B5" s="6"/>
      <c r="C5" s="45"/>
      <c r="D5" s="45" t="s">
        <v>25</v>
      </c>
      <c r="E5" s="45"/>
      <c r="F5" s="45" t="s">
        <v>26</v>
      </c>
      <c r="G5" s="45"/>
      <c r="H5" s="45" t="s">
        <v>27</v>
      </c>
      <c r="I5" s="45" t="s">
        <v>22</v>
      </c>
      <c r="J5" s="45" t="s">
        <v>28</v>
      </c>
      <c r="K5" s="45" t="s">
        <v>22</v>
      </c>
      <c r="L5" s="53" t="s">
        <v>29</v>
      </c>
      <c r="M5" s="45" t="s">
        <v>22</v>
      </c>
      <c r="N5" s="84"/>
      <c r="O5" s="84"/>
      <c r="P5" s="84"/>
    </row>
    <row r="6" spans="1:16" ht="15.75">
      <c r="A6" s="7" t="s">
        <v>0</v>
      </c>
      <c r="B6" s="8"/>
      <c r="C6" s="67"/>
      <c r="D6" s="67"/>
      <c r="E6" s="67"/>
      <c r="F6" s="67"/>
      <c r="G6" s="67"/>
      <c r="H6" s="67"/>
      <c r="I6" s="67"/>
      <c r="J6" s="67"/>
      <c r="K6" s="67"/>
      <c r="L6" s="38"/>
      <c r="M6" s="67"/>
      <c r="N6" s="84"/>
      <c r="O6" s="84"/>
      <c r="P6" s="84"/>
    </row>
    <row r="7" spans="1:16" ht="15.75" customHeight="1">
      <c r="A7" s="9"/>
      <c r="B7" s="85" t="s">
        <v>4</v>
      </c>
      <c r="C7" s="68">
        <f>C10+C11</f>
        <v>140000000</v>
      </c>
      <c r="D7" s="68">
        <f>D10+D11</f>
        <v>0</v>
      </c>
      <c r="E7" s="68">
        <f>C7+D7</f>
        <v>140000000</v>
      </c>
      <c r="F7" s="68">
        <f>F10+F11</f>
        <v>9887597675</v>
      </c>
      <c r="G7" s="68">
        <f>E7+F7</f>
        <v>10027597675</v>
      </c>
      <c r="H7" s="68">
        <f>H10+H11</f>
        <v>0</v>
      </c>
      <c r="I7" s="68">
        <f>G7+H7</f>
        <v>10027597675</v>
      </c>
      <c r="J7" s="68">
        <f>J10+J11</f>
        <v>3700000000</v>
      </c>
      <c r="K7" s="68">
        <f>I7+J7</f>
        <v>13727597675</v>
      </c>
      <c r="L7" s="54">
        <f>L10+L11</f>
        <v>0</v>
      </c>
      <c r="M7" s="68">
        <f>K7+L7</f>
        <v>13727597675</v>
      </c>
      <c r="N7" s="84"/>
      <c r="O7" s="84"/>
      <c r="P7" s="84"/>
    </row>
    <row r="8" spans="1:16" ht="15.75" customHeight="1">
      <c r="A8" s="10"/>
      <c r="B8" s="86" t="s">
        <v>35</v>
      </c>
      <c r="C8" s="69">
        <f>C18+C16+C23</f>
        <v>25607395660</v>
      </c>
      <c r="D8" s="69">
        <f>D18+D16+D23</f>
        <v>10582831</v>
      </c>
      <c r="E8" s="68">
        <f aca="true" t="shared" si="0" ref="E8:E36">C8+D8</f>
        <v>25617978491</v>
      </c>
      <c r="F8" s="69">
        <f>F18+F16+F23</f>
        <v>9887597675</v>
      </c>
      <c r="G8" s="68">
        <f aca="true" t="shared" si="1" ref="G8:G36">E8+F8</f>
        <v>35505576166</v>
      </c>
      <c r="H8" s="69">
        <f>H18+H16+H23</f>
        <v>525000000</v>
      </c>
      <c r="I8" s="68">
        <f aca="true" t="shared" si="2" ref="I8:K23">G8+H8</f>
        <v>36030576166</v>
      </c>
      <c r="J8" s="69">
        <f>J18+J16+J23</f>
        <v>7994065666</v>
      </c>
      <c r="K8" s="68">
        <f t="shared" si="2"/>
        <v>44024641832</v>
      </c>
      <c r="L8" s="55">
        <f>L18+L16+L23</f>
        <v>-149176932</v>
      </c>
      <c r="M8" s="68">
        <f aca="true" t="shared" si="3" ref="M8:M36">K8+L8</f>
        <v>43875464900</v>
      </c>
      <c r="N8" s="84"/>
      <c r="O8" s="84"/>
      <c r="P8" s="84"/>
    </row>
    <row r="9" spans="1:16" ht="15.75">
      <c r="A9" s="11" t="s">
        <v>1</v>
      </c>
      <c r="B9" s="12"/>
      <c r="C9" s="70"/>
      <c r="D9" s="70"/>
      <c r="E9" s="68">
        <f t="shared" si="0"/>
        <v>0</v>
      </c>
      <c r="F9" s="70"/>
      <c r="G9" s="68">
        <f t="shared" si="1"/>
        <v>0</v>
      </c>
      <c r="H9" s="70"/>
      <c r="I9" s="68">
        <f t="shared" si="2"/>
        <v>0</v>
      </c>
      <c r="J9" s="70"/>
      <c r="K9" s="68">
        <f t="shared" si="2"/>
        <v>0</v>
      </c>
      <c r="L9" s="39"/>
      <c r="M9" s="68">
        <f t="shared" si="3"/>
        <v>0</v>
      </c>
      <c r="N9" s="84"/>
      <c r="O9" s="84"/>
      <c r="P9" s="84"/>
    </row>
    <row r="10" spans="1:16" ht="15.75" customHeight="1">
      <c r="A10" s="13"/>
      <c r="B10" s="32" t="s">
        <v>16</v>
      </c>
      <c r="C10" s="71">
        <v>80000000</v>
      </c>
      <c r="D10" s="71">
        <v>0</v>
      </c>
      <c r="E10" s="68">
        <f t="shared" si="0"/>
        <v>80000000</v>
      </c>
      <c r="F10" s="71">
        <v>0</v>
      </c>
      <c r="G10" s="68">
        <f t="shared" si="1"/>
        <v>80000000</v>
      </c>
      <c r="H10" s="71">
        <v>0</v>
      </c>
      <c r="I10" s="68">
        <f t="shared" si="2"/>
        <v>80000000</v>
      </c>
      <c r="J10" s="71">
        <v>0</v>
      </c>
      <c r="K10" s="68">
        <f t="shared" si="2"/>
        <v>80000000</v>
      </c>
      <c r="L10" s="56">
        <v>0</v>
      </c>
      <c r="M10" s="68">
        <f t="shared" si="3"/>
        <v>80000000</v>
      </c>
      <c r="N10" s="84"/>
      <c r="O10" s="84"/>
      <c r="P10" s="84"/>
    </row>
    <row r="11" spans="1:16" ht="15.75" customHeight="1">
      <c r="A11" s="13"/>
      <c r="B11" s="32" t="s">
        <v>17</v>
      </c>
      <c r="C11" s="68">
        <f>C12+C14</f>
        <v>60000000</v>
      </c>
      <c r="D11" s="68">
        <f>D12+D14</f>
        <v>0</v>
      </c>
      <c r="E11" s="68">
        <f t="shared" si="0"/>
        <v>60000000</v>
      </c>
      <c r="F11" s="68">
        <f>F12+F14</f>
        <v>9887597675</v>
      </c>
      <c r="G11" s="68">
        <f t="shared" si="1"/>
        <v>9947597675</v>
      </c>
      <c r="H11" s="68">
        <f>H12+H14</f>
        <v>0</v>
      </c>
      <c r="I11" s="68">
        <f t="shared" si="2"/>
        <v>9947597675</v>
      </c>
      <c r="J11" s="68">
        <f>J12+J14</f>
        <v>3700000000</v>
      </c>
      <c r="K11" s="68">
        <f t="shared" si="2"/>
        <v>13647597675</v>
      </c>
      <c r="L11" s="54">
        <f>L12+L14</f>
        <v>0</v>
      </c>
      <c r="M11" s="68">
        <f t="shared" si="3"/>
        <v>13647597675</v>
      </c>
      <c r="N11" s="84"/>
      <c r="O11" s="84"/>
      <c r="P11" s="84"/>
    </row>
    <row r="12" spans="1:16" ht="15.75" customHeight="1">
      <c r="A12" s="13"/>
      <c r="B12" s="33" t="s">
        <v>36</v>
      </c>
      <c r="C12" s="68">
        <v>0</v>
      </c>
      <c r="D12" s="68">
        <v>0</v>
      </c>
      <c r="E12" s="68">
        <f t="shared" si="0"/>
        <v>0</v>
      </c>
      <c r="F12" s="68">
        <f>6096865399+3790732276</f>
        <v>9887597675</v>
      </c>
      <c r="G12" s="68">
        <f t="shared" si="1"/>
        <v>9887597675</v>
      </c>
      <c r="H12" s="68">
        <v>0</v>
      </c>
      <c r="I12" s="68">
        <f t="shared" si="2"/>
        <v>9887597675</v>
      </c>
      <c r="J12" s="68">
        <v>3700000000</v>
      </c>
      <c r="K12" s="68">
        <f t="shared" si="2"/>
        <v>13587597675</v>
      </c>
      <c r="L12" s="54">
        <v>0</v>
      </c>
      <c r="M12" s="68">
        <f t="shared" si="3"/>
        <v>13587597675</v>
      </c>
      <c r="N12" s="84"/>
      <c r="O12" s="84"/>
      <c r="P12" s="84"/>
    </row>
    <row r="13" spans="1:16" ht="15.75" customHeight="1">
      <c r="A13" s="13"/>
      <c r="B13" s="33" t="s">
        <v>37</v>
      </c>
      <c r="C13" s="68">
        <v>0</v>
      </c>
      <c r="D13" s="68">
        <v>0</v>
      </c>
      <c r="E13" s="68">
        <f t="shared" si="0"/>
        <v>0</v>
      </c>
      <c r="F13" s="68">
        <v>0</v>
      </c>
      <c r="G13" s="68">
        <f t="shared" si="1"/>
        <v>0</v>
      </c>
      <c r="H13" s="68">
        <v>0</v>
      </c>
      <c r="I13" s="68">
        <f t="shared" si="2"/>
        <v>0</v>
      </c>
      <c r="J13" s="68">
        <v>0</v>
      </c>
      <c r="K13" s="68">
        <f t="shared" si="2"/>
        <v>0</v>
      </c>
      <c r="L13" s="54">
        <v>0</v>
      </c>
      <c r="M13" s="68">
        <f t="shared" si="3"/>
        <v>0</v>
      </c>
      <c r="N13" s="84"/>
      <c r="O13" s="84"/>
      <c r="P13" s="84"/>
    </row>
    <row r="14" spans="1:16" ht="15.75" customHeight="1">
      <c r="A14" s="14"/>
      <c r="B14" s="34" t="s">
        <v>38</v>
      </c>
      <c r="C14" s="71">
        <v>60000000</v>
      </c>
      <c r="D14" s="71">
        <v>0</v>
      </c>
      <c r="E14" s="68">
        <f t="shared" si="0"/>
        <v>60000000</v>
      </c>
      <c r="F14" s="71">
        <v>0</v>
      </c>
      <c r="G14" s="68">
        <f t="shared" si="1"/>
        <v>60000000</v>
      </c>
      <c r="H14" s="71">
        <v>0</v>
      </c>
      <c r="I14" s="68">
        <f t="shared" si="2"/>
        <v>60000000</v>
      </c>
      <c r="J14" s="71">
        <v>0</v>
      </c>
      <c r="K14" s="68">
        <f t="shared" si="2"/>
        <v>60000000</v>
      </c>
      <c r="L14" s="56">
        <v>0</v>
      </c>
      <c r="M14" s="68">
        <f t="shared" si="3"/>
        <v>60000000</v>
      </c>
      <c r="N14" s="84"/>
      <c r="O14" s="84"/>
      <c r="P14" s="84"/>
    </row>
    <row r="15" spans="1:16" ht="15.75">
      <c r="A15" s="15" t="s">
        <v>2</v>
      </c>
      <c r="B15" s="16"/>
      <c r="C15" s="72"/>
      <c r="D15" s="72"/>
      <c r="E15" s="68">
        <f t="shared" si="0"/>
        <v>0</v>
      </c>
      <c r="F15" s="72"/>
      <c r="G15" s="68">
        <f t="shared" si="1"/>
        <v>0</v>
      </c>
      <c r="H15" s="72"/>
      <c r="I15" s="68">
        <f t="shared" si="2"/>
        <v>0</v>
      </c>
      <c r="J15" s="72"/>
      <c r="K15" s="68">
        <f t="shared" si="2"/>
        <v>0</v>
      </c>
      <c r="L15" s="40"/>
      <c r="M15" s="68">
        <f t="shared" si="3"/>
        <v>0</v>
      </c>
      <c r="N15" s="84"/>
      <c r="O15" s="84"/>
      <c r="P15" s="84"/>
    </row>
    <row r="16" spans="1:16" ht="15.75" customHeight="1">
      <c r="A16" s="17"/>
      <c r="B16" s="18" t="s">
        <v>5</v>
      </c>
      <c r="C16" s="73">
        <v>4573303000</v>
      </c>
      <c r="D16" s="73">
        <v>0</v>
      </c>
      <c r="E16" s="68">
        <f t="shared" si="0"/>
        <v>4573303000</v>
      </c>
      <c r="F16" s="73">
        <v>595015000</v>
      </c>
      <c r="G16" s="68">
        <f t="shared" si="1"/>
        <v>5168318000</v>
      </c>
      <c r="H16" s="73">
        <v>0</v>
      </c>
      <c r="I16" s="68">
        <f t="shared" si="2"/>
        <v>5168318000</v>
      </c>
      <c r="J16" s="73">
        <f>2649670000+87000000+281000000</f>
        <v>3017670000</v>
      </c>
      <c r="K16" s="68">
        <f t="shared" si="2"/>
        <v>8185988000</v>
      </c>
      <c r="L16" s="41">
        <f>2000000</f>
        <v>2000000</v>
      </c>
      <c r="M16" s="68">
        <f t="shared" si="3"/>
        <v>8187988000</v>
      </c>
      <c r="N16" s="84"/>
      <c r="O16" s="84"/>
      <c r="P16" s="84"/>
    </row>
    <row r="17" spans="1:16" ht="15.75" customHeight="1">
      <c r="A17" s="19"/>
      <c r="B17" s="20" t="s">
        <v>6</v>
      </c>
      <c r="C17" s="74">
        <v>0</v>
      </c>
      <c r="D17" s="74">
        <v>0</v>
      </c>
      <c r="E17" s="68">
        <f t="shared" si="0"/>
        <v>0</v>
      </c>
      <c r="F17" s="74">
        <v>0</v>
      </c>
      <c r="G17" s="68">
        <f t="shared" si="1"/>
        <v>0</v>
      </c>
      <c r="H17" s="74">
        <v>0</v>
      </c>
      <c r="I17" s="68">
        <f t="shared" si="2"/>
        <v>0</v>
      </c>
      <c r="J17" s="74">
        <v>0</v>
      </c>
      <c r="K17" s="68">
        <f t="shared" si="2"/>
        <v>0</v>
      </c>
      <c r="L17" s="57">
        <v>0</v>
      </c>
      <c r="M17" s="68">
        <f t="shared" si="3"/>
        <v>0</v>
      </c>
      <c r="N17" s="84"/>
      <c r="O17" s="84"/>
      <c r="P17" s="84"/>
    </row>
    <row r="18" spans="1:16" ht="15.75" customHeight="1">
      <c r="A18" s="19"/>
      <c r="B18" s="20" t="s">
        <v>7</v>
      </c>
      <c r="C18" s="74">
        <f>C19+C20+C21+C22</f>
        <v>18100000000</v>
      </c>
      <c r="D18" s="74">
        <f>D19+D20+D21+D22</f>
        <v>0</v>
      </c>
      <c r="E18" s="68">
        <f t="shared" si="0"/>
        <v>18100000000</v>
      </c>
      <c r="F18" s="74">
        <f>F19+F20+F21+F22</f>
        <v>8991254914</v>
      </c>
      <c r="G18" s="68">
        <f t="shared" si="1"/>
        <v>27091254914</v>
      </c>
      <c r="H18" s="74">
        <f>H19+H20+H21+H22</f>
        <v>500000000</v>
      </c>
      <c r="I18" s="68">
        <f t="shared" si="2"/>
        <v>27591254914</v>
      </c>
      <c r="J18" s="74">
        <f>J19+J20+J21+J22</f>
        <v>4799552000</v>
      </c>
      <c r="K18" s="68">
        <f t="shared" si="2"/>
        <v>32390806914</v>
      </c>
      <c r="L18" s="57">
        <f>L19+L20+L21+L22</f>
        <v>0</v>
      </c>
      <c r="M18" s="68">
        <f t="shared" si="3"/>
        <v>32390806914</v>
      </c>
      <c r="N18" s="84"/>
      <c r="O18" s="84"/>
      <c r="P18" s="84"/>
    </row>
    <row r="19" spans="1:16" ht="15.75" customHeight="1">
      <c r="A19" s="19"/>
      <c r="B19" s="21" t="s">
        <v>39</v>
      </c>
      <c r="C19" s="75">
        <v>0</v>
      </c>
      <c r="D19" s="75">
        <v>0</v>
      </c>
      <c r="E19" s="68">
        <f t="shared" si="0"/>
        <v>0</v>
      </c>
      <c r="F19" s="75">
        <f>5205093638-4571000+3790732276</f>
        <v>8991254914</v>
      </c>
      <c r="G19" s="68">
        <f t="shared" si="1"/>
        <v>8991254914</v>
      </c>
      <c r="H19" s="75">
        <v>0</v>
      </c>
      <c r="I19" s="68">
        <f t="shared" si="2"/>
        <v>8991254914</v>
      </c>
      <c r="J19" s="75">
        <f>1299552000+3700000000</f>
        <v>4999552000</v>
      </c>
      <c r="K19" s="68">
        <f t="shared" si="2"/>
        <v>13990806914</v>
      </c>
      <c r="L19" s="58">
        <v>0</v>
      </c>
      <c r="M19" s="68">
        <f t="shared" si="3"/>
        <v>13990806914</v>
      </c>
      <c r="N19" s="84"/>
      <c r="O19" s="84"/>
      <c r="P19" s="84"/>
    </row>
    <row r="20" spans="1:16" ht="15.75" customHeight="1">
      <c r="A20" s="19"/>
      <c r="B20" s="22" t="s">
        <v>40</v>
      </c>
      <c r="C20" s="75">
        <v>0</v>
      </c>
      <c r="D20" s="75">
        <v>0</v>
      </c>
      <c r="E20" s="68">
        <f t="shared" si="0"/>
        <v>0</v>
      </c>
      <c r="F20" s="75">
        <v>0</v>
      </c>
      <c r="G20" s="68">
        <f t="shared" si="1"/>
        <v>0</v>
      </c>
      <c r="H20" s="75">
        <v>0</v>
      </c>
      <c r="I20" s="68">
        <f t="shared" si="2"/>
        <v>0</v>
      </c>
      <c r="J20" s="75">
        <v>0</v>
      </c>
      <c r="K20" s="68">
        <f t="shared" si="2"/>
        <v>0</v>
      </c>
      <c r="L20" s="58">
        <v>0</v>
      </c>
      <c r="M20" s="68">
        <f t="shared" si="3"/>
        <v>0</v>
      </c>
      <c r="N20" s="84"/>
      <c r="O20" s="84"/>
      <c r="P20" s="84"/>
    </row>
    <row r="21" spans="1:16" ht="15.75" customHeight="1">
      <c r="A21" s="19"/>
      <c r="B21" s="21" t="s">
        <v>41</v>
      </c>
      <c r="C21" s="76">
        <v>0</v>
      </c>
      <c r="D21" s="76">
        <v>0</v>
      </c>
      <c r="E21" s="68">
        <f t="shared" si="0"/>
        <v>0</v>
      </c>
      <c r="F21" s="76">
        <v>0</v>
      </c>
      <c r="G21" s="68">
        <f t="shared" si="1"/>
        <v>0</v>
      </c>
      <c r="H21" s="76">
        <v>0</v>
      </c>
      <c r="I21" s="68">
        <f t="shared" si="2"/>
        <v>0</v>
      </c>
      <c r="J21" s="76">
        <v>0</v>
      </c>
      <c r="K21" s="68">
        <f t="shared" si="2"/>
        <v>0</v>
      </c>
      <c r="L21" s="59">
        <v>0</v>
      </c>
      <c r="M21" s="68">
        <f t="shared" si="3"/>
        <v>0</v>
      </c>
      <c r="N21" s="84"/>
      <c r="O21" s="84"/>
      <c r="P21" s="84"/>
    </row>
    <row r="22" spans="1:16" ht="15.75" customHeight="1">
      <c r="A22" s="19"/>
      <c r="B22" s="21" t="s">
        <v>42</v>
      </c>
      <c r="C22" s="75">
        <v>18100000000</v>
      </c>
      <c r="D22" s="75">
        <v>0</v>
      </c>
      <c r="E22" s="68">
        <f t="shared" si="0"/>
        <v>18100000000</v>
      </c>
      <c r="F22" s="75">
        <v>0</v>
      </c>
      <c r="G22" s="68">
        <f t="shared" si="1"/>
        <v>18100000000</v>
      </c>
      <c r="H22" s="75">
        <v>500000000</v>
      </c>
      <c r="I22" s="68">
        <f t="shared" si="2"/>
        <v>18600000000</v>
      </c>
      <c r="J22" s="75">
        <v>-200000000</v>
      </c>
      <c r="K22" s="68">
        <f t="shared" si="2"/>
        <v>18400000000</v>
      </c>
      <c r="L22" s="58">
        <v>0</v>
      </c>
      <c r="M22" s="68">
        <f t="shared" si="3"/>
        <v>18400000000</v>
      </c>
      <c r="N22" s="84"/>
      <c r="O22" s="84"/>
      <c r="P22" s="84"/>
    </row>
    <row r="23" spans="1:16" ht="15.75" customHeight="1">
      <c r="A23" s="19"/>
      <c r="B23" s="23" t="s">
        <v>8</v>
      </c>
      <c r="C23" s="74">
        <v>2934092660</v>
      </c>
      <c r="D23" s="74">
        <v>10582831</v>
      </c>
      <c r="E23" s="68">
        <f t="shared" si="0"/>
        <v>2944675491</v>
      </c>
      <c r="F23" s="74">
        <f>293203941+3552820+4571000</f>
        <v>301327761</v>
      </c>
      <c r="G23" s="68">
        <f t="shared" si="1"/>
        <v>3246003252</v>
      </c>
      <c r="H23" s="74">
        <v>25000000</v>
      </c>
      <c r="I23" s="68">
        <f t="shared" si="2"/>
        <v>3271003252</v>
      </c>
      <c r="J23" s="74">
        <f>182733000+6501290+2210441-2+64194-350000+607888-14923145</f>
        <v>176843666</v>
      </c>
      <c r="K23" s="68">
        <f t="shared" si="2"/>
        <v>3447846918</v>
      </c>
      <c r="L23" s="57">
        <f>-2000000-149176932</f>
        <v>-151176932</v>
      </c>
      <c r="M23" s="68">
        <f t="shared" si="3"/>
        <v>3296669986</v>
      </c>
      <c r="N23" s="84"/>
      <c r="O23" s="84"/>
      <c r="P23" s="84"/>
    </row>
    <row r="24" spans="1:16" ht="15.75">
      <c r="A24" s="24" t="s">
        <v>9</v>
      </c>
      <c r="B24" s="25"/>
      <c r="C24" s="73"/>
      <c r="D24" s="73"/>
      <c r="E24" s="68">
        <f t="shared" si="0"/>
        <v>0</v>
      </c>
      <c r="F24" s="73"/>
      <c r="G24" s="68">
        <f t="shared" si="1"/>
        <v>0</v>
      </c>
      <c r="H24" s="73"/>
      <c r="I24" s="68">
        <f aca="true" t="shared" si="4" ref="I24:K36">G24+H24</f>
        <v>0</v>
      </c>
      <c r="J24" s="73"/>
      <c r="K24" s="68">
        <f t="shared" si="4"/>
        <v>0</v>
      </c>
      <c r="L24" s="41"/>
      <c r="M24" s="68">
        <f t="shared" si="3"/>
        <v>0</v>
      </c>
      <c r="N24" s="84"/>
      <c r="O24" s="84"/>
      <c r="P24" s="84"/>
    </row>
    <row r="25" spans="1:16" ht="15.75" customHeight="1">
      <c r="A25" s="26"/>
      <c r="B25" s="32" t="s">
        <v>10</v>
      </c>
      <c r="C25" s="77">
        <v>313162000</v>
      </c>
      <c r="D25" s="77">
        <f>201778-981273</f>
        <v>-779495</v>
      </c>
      <c r="E25" s="68">
        <f t="shared" si="0"/>
        <v>312382505</v>
      </c>
      <c r="F25" s="77">
        <v>44226924</v>
      </c>
      <c r="G25" s="68">
        <f t="shared" si="1"/>
        <v>356609429</v>
      </c>
      <c r="H25" s="77">
        <v>740741</v>
      </c>
      <c r="I25" s="68">
        <f t="shared" si="4"/>
        <v>357350170</v>
      </c>
      <c r="J25" s="77">
        <v>6501290</v>
      </c>
      <c r="K25" s="68">
        <f t="shared" si="4"/>
        <v>363851460</v>
      </c>
      <c r="L25" s="60">
        <v>0</v>
      </c>
      <c r="M25" s="68">
        <f t="shared" si="3"/>
        <v>363851460</v>
      </c>
      <c r="N25" s="84"/>
      <c r="O25" s="84"/>
      <c r="P25" s="84"/>
    </row>
    <row r="26" spans="1:16" ht="15.75" customHeight="1">
      <c r="A26" s="27"/>
      <c r="B26" s="32" t="s">
        <v>18</v>
      </c>
      <c r="C26" s="75">
        <v>106475082</v>
      </c>
      <c r="D26" s="75">
        <f>50444+18160-245318-88315</f>
        <v>-265029</v>
      </c>
      <c r="E26" s="68">
        <f t="shared" si="0"/>
        <v>106210053</v>
      </c>
      <c r="F26" s="75">
        <v>15037152</v>
      </c>
      <c r="G26" s="68">
        <f t="shared" si="1"/>
        <v>121247205</v>
      </c>
      <c r="H26" s="75">
        <f>185185+66667</f>
        <v>251852</v>
      </c>
      <c r="I26" s="68">
        <f t="shared" si="4"/>
        <v>121499057</v>
      </c>
      <c r="J26" s="75">
        <f>2210441-2</f>
        <v>2210439</v>
      </c>
      <c r="K26" s="68">
        <f t="shared" si="4"/>
        <v>123709496</v>
      </c>
      <c r="L26" s="58">
        <v>0</v>
      </c>
      <c r="M26" s="68">
        <f t="shared" si="3"/>
        <v>123709496</v>
      </c>
      <c r="N26" s="84"/>
      <c r="O26" s="84"/>
      <c r="P26" s="84"/>
    </row>
    <row r="27" spans="1:16" ht="15.75" customHeight="1">
      <c r="A27" s="26"/>
      <c r="B27" s="32" t="s">
        <v>11</v>
      </c>
      <c r="C27" s="78">
        <v>3077861</v>
      </c>
      <c r="D27" s="78">
        <f>2018-9813</f>
        <v>-7795</v>
      </c>
      <c r="E27" s="68">
        <f t="shared" si="0"/>
        <v>3070066</v>
      </c>
      <c r="F27" s="78">
        <v>429544</v>
      </c>
      <c r="G27" s="68">
        <f t="shared" si="1"/>
        <v>3499610</v>
      </c>
      <c r="H27" s="78">
        <v>7407</v>
      </c>
      <c r="I27" s="68">
        <f t="shared" si="4"/>
        <v>3507017</v>
      </c>
      <c r="J27" s="78">
        <v>64194</v>
      </c>
      <c r="K27" s="68">
        <f t="shared" si="4"/>
        <v>3571211</v>
      </c>
      <c r="L27" s="61">
        <v>0</v>
      </c>
      <c r="M27" s="68">
        <f t="shared" si="3"/>
        <v>3571211</v>
      </c>
      <c r="N27" s="84"/>
      <c r="O27" s="84"/>
      <c r="P27" s="84"/>
    </row>
    <row r="28" spans="1:16" ht="15.75" customHeight="1">
      <c r="A28" s="26"/>
      <c r="B28" s="32" t="s">
        <v>12</v>
      </c>
      <c r="C28" s="78">
        <v>307786000</v>
      </c>
      <c r="D28" s="78">
        <f>201778-981273</f>
        <v>-779495</v>
      </c>
      <c r="E28" s="68">
        <f t="shared" si="0"/>
        <v>307006505</v>
      </c>
      <c r="F28" s="78">
        <v>42954474</v>
      </c>
      <c r="G28" s="68">
        <f t="shared" si="1"/>
        <v>349960979</v>
      </c>
      <c r="H28" s="78">
        <v>740741</v>
      </c>
      <c r="I28" s="68">
        <f t="shared" si="4"/>
        <v>350701720</v>
      </c>
      <c r="J28" s="78">
        <v>6419390</v>
      </c>
      <c r="K28" s="68">
        <f t="shared" si="4"/>
        <v>357121110</v>
      </c>
      <c r="L28" s="61">
        <v>0</v>
      </c>
      <c r="M28" s="68">
        <f t="shared" si="3"/>
        <v>357121110</v>
      </c>
      <c r="N28" s="84"/>
      <c r="O28" s="84"/>
      <c r="P28" s="84"/>
    </row>
    <row r="29" spans="1:16" ht="15.75" customHeight="1">
      <c r="A29" s="26"/>
      <c r="B29" s="35" t="s">
        <v>23</v>
      </c>
      <c r="C29" s="79">
        <v>0</v>
      </c>
      <c r="D29" s="79">
        <v>0</v>
      </c>
      <c r="E29" s="68">
        <f t="shared" si="0"/>
        <v>0</v>
      </c>
      <c r="F29" s="79">
        <v>0</v>
      </c>
      <c r="G29" s="68">
        <f t="shared" si="1"/>
        <v>0</v>
      </c>
      <c r="H29" s="79">
        <v>0</v>
      </c>
      <c r="I29" s="68">
        <f t="shared" si="4"/>
        <v>0</v>
      </c>
      <c r="J29" s="79">
        <v>0</v>
      </c>
      <c r="K29" s="68">
        <f t="shared" si="4"/>
        <v>0</v>
      </c>
      <c r="L29" s="62">
        <v>0</v>
      </c>
      <c r="M29" s="68">
        <f t="shared" si="3"/>
        <v>0</v>
      </c>
      <c r="N29" s="84"/>
      <c r="O29" s="84"/>
      <c r="P29" s="84"/>
    </row>
    <row r="30" spans="1:16" ht="15.75" customHeight="1">
      <c r="A30" s="26"/>
      <c r="B30" s="37" t="s">
        <v>13</v>
      </c>
      <c r="C30" s="80">
        <v>3005000</v>
      </c>
      <c r="D30" s="80">
        <v>0</v>
      </c>
      <c r="E30" s="68">
        <f t="shared" si="0"/>
        <v>3005000</v>
      </c>
      <c r="F30" s="80">
        <v>0</v>
      </c>
      <c r="G30" s="68">
        <f t="shared" si="1"/>
        <v>3005000</v>
      </c>
      <c r="H30" s="80">
        <v>0</v>
      </c>
      <c r="I30" s="68">
        <f t="shared" si="4"/>
        <v>3005000</v>
      </c>
      <c r="J30" s="80">
        <v>0</v>
      </c>
      <c r="K30" s="68">
        <f t="shared" si="4"/>
        <v>3005000</v>
      </c>
      <c r="L30" s="63">
        <v>0</v>
      </c>
      <c r="M30" s="68">
        <f t="shared" si="3"/>
        <v>3005000</v>
      </c>
      <c r="N30" s="84"/>
      <c r="O30" s="84"/>
      <c r="P30" s="84"/>
    </row>
    <row r="31" spans="1:16" ht="32.25" customHeight="1">
      <c r="A31" s="26"/>
      <c r="B31" s="35" t="s">
        <v>44</v>
      </c>
      <c r="C31" s="81">
        <f>C32+C33</f>
        <v>19017132</v>
      </c>
      <c r="D31" s="81">
        <f>D32+D33</f>
        <v>268799</v>
      </c>
      <c r="E31" s="68">
        <f t="shared" si="0"/>
        <v>19285931</v>
      </c>
      <c r="F31" s="81">
        <f>F32+F33</f>
        <v>9887597675</v>
      </c>
      <c r="G31" s="68">
        <f t="shared" si="1"/>
        <v>9906883606</v>
      </c>
      <c r="H31" s="81">
        <f>H32+H33</f>
        <v>0</v>
      </c>
      <c r="I31" s="68">
        <f t="shared" si="4"/>
        <v>9906883606</v>
      </c>
      <c r="J31" s="81">
        <f>J32+J33</f>
        <v>4999552000</v>
      </c>
      <c r="K31" s="68">
        <f t="shared" si="4"/>
        <v>14906435606</v>
      </c>
      <c r="L31" s="64">
        <f>L32+L33</f>
        <v>0</v>
      </c>
      <c r="M31" s="68">
        <f t="shared" si="3"/>
        <v>14906435606</v>
      </c>
      <c r="N31" s="84"/>
      <c r="O31" s="84"/>
      <c r="P31" s="84"/>
    </row>
    <row r="32" spans="1:16" ht="15.75" customHeight="1">
      <c r="A32" s="26"/>
      <c r="B32" s="37" t="s">
        <v>32</v>
      </c>
      <c r="C32" s="81">
        <v>19017132</v>
      </c>
      <c r="D32" s="81">
        <f>-450-112-39-3000+272400</f>
        <v>268799</v>
      </c>
      <c r="E32" s="68">
        <f t="shared" si="0"/>
        <v>19285931</v>
      </c>
      <c r="F32" s="81">
        <v>0</v>
      </c>
      <c r="G32" s="68">
        <f t="shared" si="1"/>
        <v>19285931</v>
      </c>
      <c r="H32" s="81">
        <v>0</v>
      </c>
      <c r="I32" s="68">
        <f t="shared" si="4"/>
        <v>19285931</v>
      </c>
      <c r="J32" s="81">
        <v>1299552000</v>
      </c>
      <c r="K32" s="68">
        <f t="shared" si="4"/>
        <v>1318837931</v>
      </c>
      <c r="L32" s="64">
        <v>0</v>
      </c>
      <c r="M32" s="68">
        <f t="shared" si="3"/>
        <v>1318837931</v>
      </c>
      <c r="N32" s="84"/>
      <c r="O32" s="84"/>
      <c r="P32" s="84"/>
    </row>
    <row r="33" spans="1:16" ht="15.75" customHeight="1">
      <c r="A33" s="26"/>
      <c r="B33" s="36" t="s">
        <v>43</v>
      </c>
      <c r="C33" s="82">
        <v>0</v>
      </c>
      <c r="D33" s="82">
        <v>0</v>
      </c>
      <c r="E33" s="68">
        <f t="shared" si="0"/>
        <v>0</v>
      </c>
      <c r="F33" s="82">
        <f>6096865399+3790732276</f>
        <v>9887597675</v>
      </c>
      <c r="G33" s="68">
        <f t="shared" si="1"/>
        <v>9887597675</v>
      </c>
      <c r="H33" s="82">
        <v>0</v>
      </c>
      <c r="I33" s="68">
        <f t="shared" si="4"/>
        <v>9887597675</v>
      </c>
      <c r="J33" s="82">
        <v>3700000000</v>
      </c>
      <c r="K33" s="68">
        <f t="shared" si="4"/>
        <v>13587597675</v>
      </c>
      <c r="L33" s="65">
        <v>0</v>
      </c>
      <c r="M33" s="68">
        <f t="shared" si="3"/>
        <v>13587597675</v>
      </c>
      <c r="N33" s="84"/>
      <c r="O33" s="84"/>
      <c r="P33" s="84"/>
    </row>
    <row r="34" spans="1:16" ht="32.25" customHeight="1">
      <c r="A34" s="26"/>
      <c r="B34" s="35" t="s">
        <v>34</v>
      </c>
      <c r="C34" s="81">
        <f>C35+C36</f>
        <v>0</v>
      </c>
      <c r="D34" s="81">
        <f>D35+D36</f>
        <v>0</v>
      </c>
      <c r="E34" s="68">
        <f t="shared" si="0"/>
        <v>0</v>
      </c>
      <c r="F34" s="81">
        <f>F35+F36</f>
        <v>0</v>
      </c>
      <c r="G34" s="68">
        <f t="shared" si="1"/>
        <v>0</v>
      </c>
      <c r="H34" s="81">
        <f>H35+H36</f>
        <v>0</v>
      </c>
      <c r="I34" s="68">
        <f t="shared" si="4"/>
        <v>0</v>
      </c>
      <c r="J34" s="81">
        <f>J35+J36</f>
        <v>0</v>
      </c>
      <c r="K34" s="68">
        <f t="shared" si="4"/>
        <v>0</v>
      </c>
      <c r="L34" s="64">
        <f>L35+L36</f>
        <v>0</v>
      </c>
      <c r="M34" s="68">
        <f t="shared" si="3"/>
        <v>0</v>
      </c>
      <c r="N34" s="84"/>
      <c r="O34" s="84"/>
      <c r="P34" s="84"/>
    </row>
    <row r="35" spans="1:16" ht="15.75" customHeight="1">
      <c r="A35" s="26"/>
      <c r="B35" s="37" t="s">
        <v>32</v>
      </c>
      <c r="C35" s="81">
        <v>0</v>
      </c>
      <c r="D35" s="81">
        <v>0</v>
      </c>
      <c r="E35" s="68">
        <f t="shared" si="0"/>
        <v>0</v>
      </c>
      <c r="F35" s="81">
        <v>0</v>
      </c>
      <c r="G35" s="68">
        <f t="shared" si="1"/>
        <v>0</v>
      </c>
      <c r="H35" s="81">
        <v>0</v>
      </c>
      <c r="I35" s="68">
        <f t="shared" si="4"/>
        <v>0</v>
      </c>
      <c r="J35" s="81">
        <v>0</v>
      </c>
      <c r="K35" s="68">
        <f t="shared" si="4"/>
        <v>0</v>
      </c>
      <c r="L35" s="64">
        <v>0</v>
      </c>
      <c r="M35" s="68">
        <f t="shared" si="3"/>
        <v>0</v>
      </c>
      <c r="N35" s="84"/>
      <c r="O35" s="84"/>
      <c r="P35" s="84"/>
    </row>
    <row r="36" spans="1:16" ht="15.75" customHeight="1">
      <c r="A36" s="26"/>
      <c r="B36" s="36" t="s">
        <v>33</v>
      </c>
      <c r="C36" s="82">
        <v>0</v>
      </c>
      <c r="D36" s="82">
        <v>0</v>
      </c>
      <c r="E36" s="68">
        <f t="shared" si="0"/>
        <v>0</v>
      </c>
      <c r="F36" s="82">
        <v>0</v>
      </c>
      <c r="G36" s="68">
        <f t="shared" si="1"/>
        <v>0</v>
      </c>
      <c r="H36" s="82">
        <v>0</v>
      </c>
      <c r="I36" s="68">
        <f t="shared" si="4"/>
        <v>0</v>
      </c>
      <c r="J36" s="82">
        <v>0</v>
      </c>
      <c r="K36" s="68">
        <f t="shared" si="4"/>
        <v>0</v>
      </c>
      <c r="L36" s="65">
        <v>0</v>
      </c>
      <c r="M36" s="68">
        <f t="shared" si="3"/>
        <v>0</v>
      </c>
      <c r="N36" s="84"/>
      <c r="O36" s="84"/>
      <c r="P36" s="84"/>
    </row>
    <row r="37" spans="1:16" ht="31.5" customHeight="1" thickBot="1">
      <c r="A37" s="42"/>
      <c r="B37" s="48" t="s">
        <v>14</v>
      </c>
      <c r="C37" s="83">
        <v>186870000</v>
      </c>
      <c r="D37" s="83">
        <v>0</v>
      </c>
      <c r="E37" s="83">
        <f>C37+D37</f>
        <v>186870000</v>
      </c>
      <c r="F37" s="83">
        <f>796628840+4571000</f>
        <v>801199840</v>
      </c>
      <c r="G37" s="83">
        <f>E37+F37</f>
        <v>988069840</v>
      </c>
      <c r="H37" s="83">
        <v>25000000</v>
      </c>
      <c r="I37" s="83">
        <f>G37+H37</f>
        <v>1013069840</v>
      </c>
      <c r="J37" s="83">
        <v>0</v>
      </c>
      <c r="K37" s="83">
        <f>I37+J37</f>
        <v>1013069840</v>
      </c>
      <c r="L37" s="66">
        <f>2000000</f>
        <v>2000000</v>
      </c>
      <c r="M37" s="83">
        <f>K37+L37</f>
        <v>1015069840</v>
      </c>
      <c r="N37" s="84"/>
      <c r="O37" s="84"/>
      <c r="P37" s="84"/>
    </row>
    <row r="38" spans="1:16" ht="7.5" customHeight="1">
      <c r="A38" s="28"/>
      <c r="B38" s="29"/>
      <c r="C38" s="46"/>
      <c r="D38" s="46"/>
      <c r="E38" s="46"/>
      <c r="F38" s="46"/>
      <c r="G38" s="46"/>
      <c r="H38" s="46"/>
      <c r="I38" s="46"/>
      <c r="J38" s="46"/>
      <c r="K38" s="46"/>
      <c r="L38" s="47"/>
      <c r="M38" s="46"/>
      <c r="N38" s="84"/>
      <c r="O38" s="84"/>
      <c r="P38" s="84"/>
    </row>
    <row r="39" ht="15.75">
      <c r="A39" s="30" t="s">
        <v>19</v>
      </c>
    </row>
    <row r="40" ht="15.75" hidden="1">
      <c r="A40" s="30" t="s">
        <v>15</v>
      </c>
    </row>
    <row r="41" ht="15.75" hidden="1">
      <c r="A41" s="31" t="s">
        <v>20</v>
      </c>
    </row>
    <row r="42" ht="15.75" hidden="1">
      <c r="A42" s="31" t="s">
        <v>21</v>
      </c>
    </row>
    <row r="43" ht="15.75">
      <c r="A43" s="31" t="s">
        <v>31</v>
      </c>
    </row>
  </sheetData>
  <printOptions horizontalCentered="1"/>
  <pageMargins left="0.1968503937007874" right="0.1968503937007874" top="0.984251968503937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Ministerstvo financí</dc:creator>
  <cp:keywords/>
  <dc:description/>
  <cp:lastModifiedBy>Němcová Zdeňka, Ing.;410;225131196</cp:lastModifiedBy>
  <cp:lastPrinted>2014-01-08T10:35:46Z</cp:lastPrinted>
  <dcterms:created xsi:type="dcterms:W3CDTF">2006-07-25T08:14:43Z</dcterms:created>
  <dcterms:modified xsi:type="dcterms:W3CDTF">2014-01-08T10:35:51Z</dcterms:modified>
  <cp:category/>
  <cp:version/>
  <cp:contentType/>
  <cp:contentStatus/>
</cp:coreProperties>
</file>