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ThisWorkbook"/>
  <bookViews>
    <workbookView xWindow="65524" yWindow="6636" windowWidth="19176" windowHeight="6672" tabRatio="682" activeTab="0"/>
  </bookViews>
  <sheets>
    <sheet name="0 Úvod" sheetId="46" r:id="rId1"/>
    <sheet name="1 Celkové investiční náklady" sheetId="4" r:id="rId2"/>
    <sheet name="2 Zůstatková hodnota" sheetId="6" r:id="rId3"/>
    <sheet name="3 Provozní náklady železnice" sheetId="24" r:id="rId4"/>
    <sheet name="4 Úspory v silniční dopravě" sheetId="22" r:id="rId5"/>
    <sheet name="5 Úspory z cestovních dob" sheetId="48" r:id="rId6"/>
    <sheet name="6 Externality" sheetId="17" r:id="rId7"/>
    <sheet name="7 Emise ze železniční dopravy" sheetId="25" r:id="rId8"/>
    <sheet name="8 Bezpečnost železniční dopravy" sheetId="47" r:id="rId9"/>
    <sheet name="9 Ostatní příjmy či náklady" sheetId="19" r:id="rId10"/>
    <sheet name="10 Ekonomická analýza" sheetId="18" r:id="rId11"/>
    <sheet name="Změnový list" sheetId="49" state="hidden" r:id="rId12"/>
  </sheets>
  <definedNames>
    <definedName name="_xlnm.Print_Area" localSheetId="0">'0 Úvod'!$B$3:$O$76</definedName>
    <definedName name="_xlnm.Print_Area" localSheetId="1">'1 Celkové investiční náklady'!$B$2:$AE$32</definedName>
    <definedName name="_xlnm.Print_Area" localSheetId="10">'10 Ekonomická analýza'!$B$2:$AD$44</definedName>
    <definedName name="_xlnm.Print_Area" localSheetId="2">'2 Zůstatková hodnota'!$B$2:$AC$55</definedName>
    <definedName name="_xlnm.Print_Area" localSheetId="3">'3 Provozní náklady železnice'!$B$2:$AC$61</definedName>
    <definedName name="_xlnm.Print_Area" localSheetId="4">'4 Úspory v silniční dopravě'!$B$2:$AC$50</definedName>
    <definedName name="_xlnm.Print_Area" localSheetId="5">'5 Úspory z cestovních dob'!$B$2:$AC$71</definedName>
    <definedName name="_xlnm.Print_Area" localSheetId="6">'6 Externality'!$B$2:$AC$95</definedName>
    <definedName name="_xlnm.Print_Area" localSheetId="7">'7 Emise ze železniční dopravy'!$B$2:$AC$56</definedName>
    <definedName name="_xlnm.Print_Area" localSheetId="8">'8 Bezpečnost železniční dopravy'!$B$2:$AC$36</definedName>
    <definedName name="_xlnm.Print_Area" localSheetId="9">'9 Ostatní příjmy či náklady'!$B$2:$AD$42</definedName>
  </definedNames>
  <calcPr calcId="145621"/>
</workbook>
</file>

<file path=xl/comments1.xml><?xml version="1.0" encoding="utf-8"?>
<comments xmlns="http://schemas.openxmlformats.org/spreadsheetml/2006/main">
  <authors>
    <author>Martin Večeřa</author>
    <author>Ing. Dominik Žďánský</author>
    <author>Vecera Martin, Ing.</author>
  </authors>
  <commentList>
    <comment ref="D19" authorId="0">
      <text>
        <r>
          <rPr>
            <sz val="8"/>
            <rFont val="Tahoma"/>
            <family val="2"/>
          </rPr>
          <t>Rok začátku stavebních prací</t>
        </r>
      </text>
    </comment>
    <comment ref="N21" authorId="1">
      <text>
        <r>
          <rPr>
            <sz val="9"/>
            <rFont val="Tahoma"/>
            <family val="2"/>
          </rPr>
          <t xml:space="preserve">DPH se mění v čase a hodnocení. V případě potřeby se může DPH měnit dle skutečnosti a potřeby.
</t>
        </r>
      </text>
    </comment>
    <comment ref="C66" authorId="2">
      <text>
        <r>
          <rPr>
            <sz val="8"/>
            <rFont val="Tahoma"/>
            <family val="2"/>
          </rPr>
          <t xml:space="preserve">Do aktuálního roku skutečné hodnoty, dále odhad
</t>
        </r>
      </text>
    </comment>
    <comment ref="H68" authorId="2">
      <text>
        <r>
          <rPr>
            <sz val="8"/>
            <rFont val="Tahoma"/>
            <family val="2"/>
          </rPr>
          <t xml:space="preserve">Pro následující roky (až do roku uvedeného v soudední buňce) jsou předpokládané hodnoty shodné.
</t>
        </r>
      </text>
    </comment>
    <comment ref="I68" authorId="2">
      <text>
        <r>
          <rPr>
            <sz val="8"/>
            <rFont val="Tahoma"/>
            <family val="2"/>
          </rPr>
          <t>Pro následující roky (až do roku uvedeného v soudední buňce) jsou předpokládané hodnoty shodné.</t>
        </r>
      </text>
    </comment>
    <comment ref="C69" authorId="2">
      <text>
        <r>
          <rPr>
            <sz val="8"/>
            <rFont val="Tahoma"/>
            <family val="2"/>
          </rPr>
          <t xml:space="preserve">Do aktuálního roku skutečné hodnoty, dále odhad
</t>
        </r>
      </text>
    </comment>
    <comment ref="L77" authorId="2">
      <text>
        <r>
          <rPr>
            <sz val="8"/>
            <rFont val="Tahoma"/>
            <family val="2"/>
          </rPr>
          <t>Pro následující roky (až do roku uvedeného v soudední buňce) jsou předpokládané hodnoty shodné.</t>
        </r>
      </text>
    </comment>
    <comment ref="M77" authorId="2">
      <text>
        <r>
          <rPr>
            <sz val="8"/>
            <rFont val="Tahoma"/>
            <family val="2"/>
          </rPr>
          <t>Pro následující roky (až do roku uvedeného v soudední buňce) jsou předpokládané hodnoty shodné.</t>
        </r>
      </text>
    </comment>
  </commentList>
</comments>
</file>

<file path=xl/comments11.xml><?xml version="1.0" encoding="utf-8"?>
<comments xmlns="http://schemas.openxmlformats.org/spreadsheetml/2006/main">
  <authors>
    <author>Ing. Dominik Žďánský</author>
  </authors>
  <commentList>
    <comment ref="E4" authorId="0">
      <text>
        <r>
          <rPr>
            <sz val="9"/>
            <rFont val="Tahoma"/>
            <family val="2"/>
          </rPr>
          <t>Dílčí konverzní faktory jsou uvedeny v tabulce 3.3 sloupec B.</t>
        </r>
      </text>
    </comment>
  </commentList>
</comments>
</file>

<file path=xl/comments2.xml><?xml version="1.0" encoding="utf-8"?>
<comments xmlns="http://schemas.openxmlformats.org/spreadsheetml/2006/main">
  <authors>
    <author>Ing. Dominik Žďánský</author>
  </authors>
  <commentList>
    <comment ref="C14" authorId="0">
      <text>
        <r>
          <rPr>
            <sz val="9"/>
            <rFont val="Tahoma"/>
            <family val="2"/>
          </rPr>
          <t xml:space="preserve">DPH se mění v čase a hodnocení. V případě potřeby se může DPH měnit dle skutečnosti a potřeby.
</t>
        </r>
      </text>
    </comment>
    <comment ref="C29" authorId="0">
      <text>
        <r>
          <rPr>
            <sz val="9"/>
            <rFont val="Tahoma"/>
            <family val="2"/>
          </rPr>
          <t xml:space="preserve">DPH se mění v čase a hodnocení. V případě potřeby se může DPH měnit dle skutečnosti a potřeby.
</t>
        </r>
      </text>
    </comment>
  </commentList>
</comments>
</file>

<file path=xl/comments4.xml><?xml version="1.0" encoding="utf-8"?>
<comments xmlns="http://schemas.openxmlformats.org/spreadsheetml/2006/main">
  <authors>
    <author>Vecera Martin, Ing.</author>
  </authors>
  <commentList>
    <comment ref="C114" authorId="0">
      <text>
        <r>
          <rPr>
            <b/>
            <sz val="8"/>
            <rFont val="Tahoma"/>
            <family val="2"/>
          </rPr>
          <t>= dispečer (pro DOZ)</t>
        </r>
        <r>
          <rPr>
            <sz val="8"/>
            <rFont val="Tahoma"/>
            <family val="2"/>
          </rPr>
          <t xml:space="preserve">
</t>
        </r>
      </text>
    </comment>
    <comment ref="C179" authorId="0">
      <text>
        <r>
          <rPr>
            <sz val="8"/>
            <rFont val="Tahoma"/>
            <family val="2"/>
          </rPr>
          <t xml:space="preserve">V případě </t>
        </r>
        <r>
          <rPr>
            <b/>
            <sz val="8"/>
            <rFont val="Tahoma"/>
            <family val="2"/>
          </rPr>
          <t xml:space="preserve">přesunu zaměstnanců na jinou pozici a v posledním roce hodnocení </t>
        </r>
        <r>
          <rPr>
            <sz val="8"/>
            <rFont val="Tahoma"/>
            <family val="2"/>
          </rPr>
          <t>nutno výpočet v příslušném roce upravit vzorec!</t>
        </r>
      </text>
    </comment>
    <comment ref="C197" authorId="0">
      <text>
        <r>
          <rPr>
            <sz val="8"/>
            <rFont val="Tahoma"/>
            <family val="2"/>
          </rPr>
          <t xml:space="preserve">V případě </t>
        </r>
        <r>
          <rPr>
            <b/>
            <sz val="8"/>
            <rFont val="Tahoma"/>
            <family val="2"/>
          </rPr>
          <t xml:space="preserve">přesunu zaměstnanců na jinou pozici a v posledním roce hodnocení </t>
        </r>
        <r>
          <rPr>
            <sz val="8"/>
            <rFont val="Tahoma"/>
            <family val="2"/>
          </rPr>
          <t>nutno výpočet v příslušném roce upravit vzorec!</t>
        </r>
      </text>
    </comment>
    <comment ref="C215" authorId="0">
      <text>
        <r>
          <rPr>
            <sz val="8"/>
            <rFont val="Tahoma"/>
            <family val="2"/>
          </rPr>
          <t xml:space="preserve">V případě </t>
        </r>
        <r>
          <rPr>
            <b/>
            <sz val="8"/>
            <rFont val="Tahoma"/>
            <family val="2"/>
          </rPr>
          <t xml:space="preserve">přesunu zaměstnanců na jinou pozici a v posledním roce hodnocení </t>
        </r>
        <r>
          <rPr>
            <sz val="8"/>
            <rFont val="Tahoma"/>
            <family val="2"/>
          </rPr>
          <t>nutno výpočet v příslušném roce upravit vzorec!</t>
        </r>
      </text>
    </comment>
    <comment ref="C233" authorId="0">
      <text>
        <r>
          <rPr>
            <sz val="8"/>
            <rFont val="Tahoma"/>
            <family val="2"/>
          </rPr>
          <t xml:space="preserve">V případě </t>
        </r>
        <r>
          <rPr>
            <b/>
            <sz val="8"/>
            <rFont val="Tahoma"/>
            <family val="2"/>
          </rPr>
          <t xml:space="preserve">přesunu zaměstnanců na jinou pozici a v posledním roce hodnocení </t>
        </r>
        <r>
          <rPr>
            <sz val="8"/>
            <rFont val="Tahoma"/>
            <family val="2"/>
          </rPr>
          <t>nutno výpočet v příslušném roce upravit vzorec!</t>
        </r>
      </text>
    </comment>
  </commentList>
</comments>
</file>

<file path=xl/comments7.xml><?xml version="1.0" encoding="utf-8"?>
<comments xmlns="http://schemas.openxmlformats.org/spreadsheetml/2006/main">
  <authors>
    <author>SUDOP PRAHA a.s.</author>
  </authors>
  <commentList>
    <comment ref="B4" authorId="0">
      <text>
        <r>
          <rPr>
            <b/>
            <sz val="8"/>
            <rFont val="Tahoma"/>
            <family val="2"/>
          </rPr>
          <t>SUDOP PRAHA a.s.:</t>
        </r>
        <r>
          <rPr>
            <sz val="8"/>
            <rFont val="Tahoma"/>
            <family val="2"/>
          </rPr>
          <t xml:space="preserve">
Náklady</t>
        </r>
      </text>
    </comment>
    <comment ref="B8" authorId="0">
      <text>
        <r>
          <rPr>
            <b/>
            <sz val="8"/>
            <rFont val="Tahoma"/>
            <family val="2"/>
          </rPr>
          <t>SUDOP PRAHA a.s.:</t>
        </r>
        <r>
          <rPr>
            <sz val="8"/>
            <rFont val="Tahoma"/>
            <family val="2"/>
          </rPr>
          <t xml:space="preserve">
Náklady</t>
        </r>
      </text>
    </comment>
    <comment ref="B12" authorId="0">
      <text>
        <r>
          <rPr>
            <b/>
            <sz val="8"/>
            <rFont val="Tahoma"/>
            <family val="2"/>
          </rPr>
          <t>SUDOP PRAHA a.s.:</t>
        </r>
        <r>
          <rPr>
            <sz val="8"/>
            <rFont val="Tahoma"/>
            <family val="2"/>
          </rPr>
          <t xml:space="preserve">
Příjmy</t>
        </r>
      </text>
    </comment>
    <comment ref="B16" authorId="0">
      <text>
        <r>
          <rPr>
            <b/>
            <sz val="8"/>
            <rFont val="Tahoma"/>
            <family val="2"/>
          </rPr>
          <t>SUDOP PRAHA a.s.:</t>
        </r>
        <r>
          <rPr>
            <sz val="8"/>
            <rFont val="Tahoma"/>
            <family val="2"/>
          </rPr>
          <t xml:space="preserve">
Příjmy</t>
        </r>
      </text>
    </comment>
    <comment ref="B24" authorId="0">
      <text>
        <r>
          <rPr>
            <b/>
            <sz val="8"/>
            <rFont val="Tahoma"/>
            <family val="2"/>
          </rPr>
          <t>SUDOP PRAHA a.s.:</t>
        </r>
        <r>
          <rPr>
            <sz val="8"/>
            <rFont val="Tahoma"/>
            <family val="2"/>
          </rPr>
          <t xml:space="preserve">
Náklady</t>
        </r>
      </text>
    </comment>
    <comment ref="B28" authorId="0">
      <text>
        <r>
          <rPr>
            <b/>
            <sz val="8"/>
            <rFont val="Tahoma"/>
            <family val="2"/>
          </rPr>
          <t>SUDOP PRAHA a.s.:</t>
        </r>
        <r>
          <rPr>
            <sz val="8"/>
            <rFont val="Tahoma"/>
            <family val="2"/>
          </rPr>
          <t xml:space="preserve">
Náklady</t>
        </r>
      </text>
    </comment>
    <comment ref="B32" authorId="0">
      <text>
        <r>
          <rPr>
            <b/>
            <sz val="8"/>
            <rFont val="Tahoma"/>
            <family val="2"/>
          </rPr>
          <t>SUDOP PRAHA a.s.:</t>
        </r>
        <r>
          <rPr>
            <sz val="8"/>
            <rFont val="Tahoma"/>
            <family val="2"/>
          </rPr>
          <t xml:space="preserve">
Příjmy</t>
        </r>
      </text>
    </comment>
    <comment ref="B36" authorId="0">
      <text>
        <r>
          <rPr>
            <b/>
            <sz val="8"/>
            <rFont val="Tahoma"/>
            <family val="2"/>
          </rPr>
          <t>SUDOP PRAHA a.s.:</t>
        </r>
        <r>
          <rPr>
            <sz val="8"/>
            <rFont val="Tahoma"/>
            <family val="2"/>
          </rPr>
          <t xml:space="preserve">
Příjmy</t>
        </r>
      </text>
    </comment>
    <comment ref="B45" authorId="0">
      <text>
        <r>
          <rPr>
            <b/>
            <sz val="8"/>
            <rFont val="Tahoma"/>
            <family val="2"/>
          </rPr>
          <t>SUDOP PRAHA a.s.:</t>
        </r>
        <r>
          <rPr>
            <sz val="8"/>
            <rFont val="Tahoma"/>
            <family val="2"/>
          </rPr>
          <t xml:space="preserve">
Náklady</t>
        </r>
      </text>
    </comment>
    <comment ref="B49" authorId="0">
      <text>
        <r>
          <rPr>
            <b/>
            <sz val="8"/>
            <rFont val="Tahoma"/>
            <family val="2"/>
          </rPr>
          <t>SUDOP PRAHA a.s.:</t>
        </r>
        <r>
          <rPr>
            <sz val="8"/>
            <rFont val="Tahoma"/>
            <family val="2"/>
          </rPr>
          <t xml:space="preserve">
Náklady</t>
        </r>
      </text>
    </comment>
    <comment ref="B57" authorId="0">
      <text>
        <r>
          <rPr>
            <b/>
            <sz val="8"/>
            <rFont val="Tahoma"/>
            <family val="2"/>
          </rPr>
          <t>SUDOP PRAHA a.s.:</t>
        </r>
        <r>
          <rPr>
            <sz val="8"/>
            <rFont val="Tahoma"/>
            <family val="2"/>
          </rPr>
          <t xml:space="preserve">
Náklady</t>
        </r>
      </text>
    </comment>
    <comment ref="B61" authorId="0">
      <text>
        <r>
          <rPr>
            <b/>
            <sz val="8"/>
            <rFont val="Tahoma"/>
            <family val="2"/>
          </rPr>
          <t>SUDOP PRAHA a.s.:</t>
        </r>
        <r>
          <rPr>
            <sz val="8"/>
            <rFont val="Tahoma"/>
            <family val="2"/>
          </rPr>
          <t xml:space="preserve">
Náklady</t>
        </r>
      </text>
    </comment>
  </commentList>
</comments>
</file>

<file path=xl/sharedStrings.xml><?xml version="1.0" encoding="utf-8"?>
<sst xmlns="http://schemas.openxmlformats.org/spreadsheetml/2006/main" count="981" uniqueCount="409">
  <si>
    <t xml:space="preserve">Cash Flow </t>
  </si>
  <si>
    <t xml:space="preserve"> </t>
  </si>
  <si>
    <t>1.1.</t>
  </si>
  <si>
    <t>6.1.</t>
  </si>
  <si>
    <t>7.3.</t>
  </si>
  <si>
    <t>8.1.</t>
  </si>
  <si>
    <t>8.2.</t>
  </si>
  <si>
    <t>10.1.</t>
  </si>
  <si>
    <t>9.1.</t>
  </si>
  <si>
    <t>a</t>
  </si>
  <si>
    <t xml:space="preserve">10.1. </t>
  </si>
  <si>
    <t>b</t>
  </si>
  <si>
    <t>7.1.</t>
  </si>
  <si>
    <t>5.1.</t>
  </si>
  <si>
    <t>5.2.</t>
  </si>
  <si>
    <t>5.3.</t>
  </si>
  <si>
    <t>4.1.</t>
  </si>
  <si>
    <t>4.2.</t>
  </si>
  <si>
    <t>3.1.</t>
  </si>
  <si>
    <t>3.2.</t>
  </si>
  <si>
    <t>2.1.</t>
  </si>
  <si>
    <t>2.2.</t>
  </si>
  <si>
    <t>2.3.</t>
  </si>
  <si>
    <t>2.1., 2.2</t>
  </si>
  <si>
    <t>3.1., 3.2., 3.3</t>
  </si>
  <si>
    <t>2.4.</t>
  </si>
  <si>
    <t>*</t>
  </si>
  <si>
    <t>**</t>
  </si>
  <si>
    <t>4.1., 4.2.</t>
  </si>
  <si>
    <t>Bus</t>
  </si>
  <si>
    <t>5.4.</t>
  </si>
  <si>
    <t>5.1., 5.2., 5.3., 5.4.</t>
  </si>
  <si>
    <t>6.2.</t>
  </si>
  <si>
    <t>6.3.</t>
  </si>
  <si>
    <t>6.1., 6.2., 6.3.</t>
  </si>
  <si>
    <t>7.2.</t>
  </si>
  <si>
    <t>7.1., 7.2, 7.3.</t>
  </si>
  <si>
    <t>8.1., 8.2.</t>
  </si>
  <si>
    <t>9.2.</t>
  </si>
  <si>
    <t>9.1., 9.2.</t>
  </si>
  <si>
    <t>Základní informace</t>
  </si>
  <si>
    <t xml:space="preserve">Cenová úroveň (CÚ) </t>
  </si>
  <si>
    <t>Diskontní sazba</t>
  </si>
  <si>
    <t xml:space="preserve">Směnný kurz (CZK/EUR) </t>
  </si>
  <si>
    <t>Vyplnit pouze žlutě podbarvené buňky!</t>
  </si>
  <si>
    <t>Seznam tabulek</t>
  </si>
  <si>
    <t>List / tabulka</t>
  </si>
  <si>
    <t>Zůstatková hodnota</t>
  </si>
  <si>
    <t>Úspory v sil. dopravě</t>
  </si>
  <si>
    <t>Úspory z cestovních dob</t>
  </si>
  <si>
    <t xml:space="preserve"> Ostatní příjmy/náklady</t>
  </si>
  <si>
    <t>Ekonomická analýza</t>
  </si>
  <si>
    <t>rok</t>
  </si>
  <si>
    <t>2015 atd.</t>
  </si>
  <si>
    <t>V roce</t>
  </si>
  <si>
    <t>Celk. projekt. náklady</t>
  </si>
  <si>
    <t>Komentáře</t>
  </si>
  <si>
    <t>Přípravná a projektová dokumentace</t>
  </si>
  <si>
    <t>Stroje a zařízení</t>
  </si>
  <si>
    <t>Kalkulace zůstatkové hodnoty (CZK)</t>
  </si>
  <si>
    <t>Zabezpečovací zařízení</t>
  </si>
  <si>
    <t>Sdělovací zařízení</t>
  </si>
  <si>
    <t>Železniční svršek a spodek</t>
  </si>
  <si>
    <t>Trakce</t>
  </si>
  <si>
    <t>Životnost zabezpečovacího zařízení (roky)</t>
  </si>
  <si>
    <t>Životnost zabezpečovacího zařízení po uplynutí hodnotícího období</t>
  </si>
  <si>
    <t>Životnost sdělovacího zařízení (roky)</t>
  </si>
  <si>
    <t>Životnost sdělovacího zařízení po uplynutí hodnotícího období</t>
  </si>
  <si>
    <t>Životnost železničního svršku a spodku (roky)</t>
  </si>
  <si>
    <t>Životnost železničního svršku a spodku po uplynutí hodnotícího období</t>
  </si>
  <si>
    <t>Životnost mostů a propustků po uplynutí hodnotícího období</t>
  </si>
  <si>
    <t>Životnost trakce (roky)</t>
  </si>
  <si>
    <t>Životnost trakce po uplynutí hodnotícího období</t>
  </si>
  <si>
    <t>Ostatní náklady</t>
  </si>
  <si>
    <t>Celkem</t>
  </si>
  <si>
    <t>Celkové provozní náklady (CZK)</t>
  </si>
  <si>
    <t>Scénář s projektem</t>
  </si>
  <si>
    <t>Celkové provozní náklady</t>
  </si>
  <si>
    <t>Náklady na údržbu a provoz infrastruktury</t>
  </si>
  <si>
    <t>Náklady na řízení provozu</t>
  </si>
  <si>
    <t>Scenář s projektem</t>
  </si>
  <si>
    <t>Scénář bez projektu</t>
  </si>
  <si>
    <t>Přírůstkové celkové provozní náklady (CZK)</t>
  </si>
  <si>
    <t>Scénář s projektem (CZK)</t>
  </si>
  <si>
    <t>Scénář bez projektu (CZK)</t>
  </si>
  <si>
    <t>Přírůstkové cash-flow (CZK)</t>
  </si>
  <si>
    <t>Náklady na údržbu a provoz - osobní doprava</t>
  </si>
  <si>
    <t>Náklady na údržbu a provoz - nákladní doprava</t>
  </si>
  <si>
    <t>Provozní náklady vozidel - IAD</t>
  </si>
  <si>
    <t>Provozní náklady vozidel - BUS</t>
  </si>
  <si>
    <t>Provozní náklady vozidel - LUV</t>
  </si>
  <si>
    <t>Provozní náklady vozidel - TUV</t>
  </si>
  <si>
    <t xml:space="preserve">Provozní náklady silniční dopravy - úspory </t>
  </si>
  <si>
    <t>Provozní náklady silniční dopravy - úspory (CZK)</t>
  </si>
  <si>
    <t>Úspory (CZK)</t>
  </si>
  <si>
    <t>Úspory z nákladů na údržbu a provoz silniční infrastruktury</t>
  </si>
  <si>
    <t>Úspory z provozních nákladů silniční dopravy (CZK)</t>
  </si>
  <si>
    <t>Úspory z nákladů na údržbu a provoz silničních vozidel</t>
  </si>
  <si>
    <t>Údržba a opravy silniční infrastruktury</t>
  </si>
  <si>
    <t>Provoz vozidel</t>
  </si>
  <si>
    <t>Osobní             [CZK/1000 oskm]</t>
  </si>
  <si>
    <t>IAD                          [CZK/vozkm]</t>
  </si>
  <si>
    <t>BUS                      [CZK/vozkm]</t>
  </si>
  <si>
    <t>Lehká užitková vozidla [CZK/vozkm]</t>
  </si>
  <si>
    <t>Těžká užitková vozidla [CZK/vozkm]</t>
  </si>
  <si>
    <t>Osobní - příměstská</t>
  </si>
  <si>
    <t>Osobní - dálková</t>
  </si>
  <si>
    <t>Nákladní - místní</t>
  </si>
  <si>
    <t>Nákladní - dálková</t>
  </si>
  <si>
    <t>Úspory z cestovních dob v železniční dopravě (CZK)</t>
  </si>
  <si>
    <t>Celkové úspory z cestovních dob v železniční dopravě</t>
  </si>
  <si>
    <t>Celkové úspory z cestovních dob (CZK)</t>
  </si>
  <si>
    <t>Celkové úspory z cestovních dob</t>
  </si>
  <si>
    <t>Osobní doprava</t>
  </si>
  <si>
    <t>EUR/oshod</t>
  </si>
  <si>
    <t>CZK/oshod</t>
  </si>
  <si>
    <t>Auto, vlak</t>
  </si>
  <si>
    <t>EUR/thod</t>
  </si>
  <si>
    <t>CZK/thod</t>
  </si>
  <si>
    <t>Silnice</t>
  </si>
  <si>
    <t>Železnice</t>
  </si>
  <si>
    <t>Nákladní doprava</t>
  </si>
  <si>
    <t>Krátká dojížďka</t>
  </si>
  <si>
    <t>Dlouhá dojížďka</t>
  </si>
  <si>
    <t>Ostatní - krátká vzdálenost</t>
  </si>
  <si>
    <t>Ostatní - dlouhá vzdálenost</t>
  </si>
  <si>
    <t>Zdroj: „HEATCO - Developing Harmonized European Approaches for Transport Costing and Project Assessment“, 2004 – 2006</t>
  </si>
  <si>
    <t>Železniční osobní doprava</t>
  </si>
  <si>
    <t>Železniční nákladní doprava</t>
  </si>
  <si>
    <t>Celkové externí náklady</t>
  </si>
  <si>
    <t>Nehody</t>
  </si>
  <si>
    <t>Znečištění ovzduší</t>
  </si>
  <si>
    <t>Klimatické změny</t>
  </si>
  <si>
    <t>Externí náklady (CZK)</t>
  </si>
  <si>
    <t>Osobní</t>
  </si>
  <si>
    <t>Nákladní</t>
  </si>
  <si>
    <t>Externí náklady -  scénář s projektem (CZK)</t>
  </si>
  <si>
    <t>Externí náklady - scénář bez projektu (CZK)</t>
  </si>
  <si>
    <t>Celkem externí efekty - úspory (CZK)</t>
  </si>
  <si>
    <t>Celkem externí efekty - úspory</t>
  </si>
  <si>
    <t>Externality</t>
  </si>
  <si>
    <t>Hluk</t>
  </si>
  <si>
    <t>Automobil</t>
  </si>
  <si>
    <t>Motocykl</t>
  </si>
  <si>
    <t>Autobus</t>
  </si>
  <si>
    <t>Lehká užitková vozidla</t>
  </si>
  <si>
    <t>Těžká užitková vozidla</t>
  </si>
  <si>
    <t>Osobní doprava [CZK/1000 oskm]</t>
  </si>
  <si>
    <t>Emise ze železniční dopravy (CZK)</t>
  </si>
  <si>
    <t>Scénář se projektem</t>
  </si>
  <si>
    <t>Dieselová trakce</t>
  </si>
  <si>
    <t>Celkem emise ze železniční dopravy</t>
  </si>
  <si>
    <t>Redukce emisí ze železniční nákladní dopravy (CZK)</t>
  </si>
  <si>
    <t>Celkem redukce emisí ze železniční dopravy</t>
  </si>
  <si>
    <t>Scenář s projektem (CZK)</t>
  </si>
  <si>
    <t>Scenář bez projektu (CZK)</t>
  </si>
  <si>
    <t>CZK/1000 oskm</t>
  </si>
  <si>
    <t>Ekonomická analýza (CZK)</t>
  </si>
  <si>
    <t>Celkem provozní náklady železnice - úspora</t>
  </si>
  <si>
    <t>Celkem úspory v silniční dopravě</t>
  </si>
  <si>
    <t>Celkem úspory z cestovních dob</t>
  </si>
  <si>
    <t>Celkem externality (vč. emisí ze železniční dopravy)</t>
  </si>
  <si>
    <t>Ostatní příjmy</t>
  </si>
  <si>
    <t>Diskontní cash flow</t>
  </si>
  <si>
    <t>Celkem zvýšení bezpečnosti železniční dopravy</t>
  </si>
  <si>
    <t>Ekonomické vnitřní výnosové procento ERR</t>
  </si>
  <si>
    <t>Ekonomická čistá současná hodnota ENPV (CZK)</t>
  </si>
  <si>
    <t>Ekonomická čistá současná hodnota ENPV (EUR)</t>
  </si>
  <si>
    <t>Rentabilita nákladů</t>
  </si>
  <si>
    <t>Celk. investiční náklady</t>
  </si>
  <si>
    <t>Náklady (CZK)</t>
  </si>
  <si>
    <t>Přírůstkové celkové provozní náklady</t>
  </si>
  <si>
    <t>Úvod</t>
  </si>
  <si>
    <t>(konstantní ceny)</t>
  </si>
  <si>
    <t>(konstatní ceny)</t>
  </si>
  <si>
    <t>Celkové investiční náklady včetně DPH (konstantní ceny)</t>
  </si>
  <si>
    <t>Celkové příjmy</t>
  </si>
  <si>
    <t>Celkové náklady</t>
  </si>
  <si>
    <t xml:space="preserve">DPH </t>
  </si>
  <si>
    <t xml:space="preserve">Začátek stavebních prací </t>
  </si>
  <si>
    <t xml:space="preserve">Začátek provozu </t>
  </si>
  <si>
    <t xml:space="preserve">Diskontní sazba </t>
  </si>
  <si>
    <t xml:space="preserve">Zdroj dat: </t>
  </si>
  <si>
    <t>Celkové investiční náklady bez rezervy  (konstantní ceny)</t>
  </si>
  <si>
    <t>Rezerva</t>
  </si>
  <si>
    <t>Celkové investiční náklady včetně rezervy (konstantní ceny)</t>
  </si>
  <si>
    <t>Investiční náklady bez rezervy</t>
  </si>
  <si>
    <t>Periodické provozní náklady</t>
  </si>
  <si>
    <t xml:space="preserve">Náklady na provoz vlaků - osobní </t>
  </si>
  <si>
    <t>Náklady na provoz vlaků - nákladní</t>
  </si>
  <si>
    <t>Úspory z cestovních dob převedené dopravy (CZK)</t>
  </si>
  <si>
    <t>Celkové úspory z cestovních dob převedené dopravy</t>
  </si>
  <si>
    <t>Úspory z cestovních dob indukované dopravy (CZK)</t>
  </si>
  <si>
    <t>Celkové úspory z cestovních dob indukované dopravy</t>
  </si>
  <si>
    <t>Pracovní čas</t>
  </si>
  <si>
    <t>Nepracovní čas</t>
  </si>
  <si>
    <t>Elektrická trakce</t>
  </si>
  <si>
    <t>Celkové zvýšení bezpečnosti železniční dopravy (CZK)</t>
  </si>
  <si>
    <t>Celkem investiční náklady bez rezervy</t>
  </si>
  <si>
    <t>Zůstatková hodnota (záporná)</t>
  </si>
  <si>
    <t>Převedená osobní doprava</t>
  </si>
  <si>
    <t>Převedená nákladní doprava</t>
  </si>
  <si>
    <t>Měrné ohodnocení</t>
  </si>
  <si>
    <t>3.4.</t>
  </si>
  <si>
    <t>3.5.</t>
  </si>
  <si>
    <t>Náklady na provoz vlaků</t>
  </si>
  <si>
    <t>CÚ</t>
  </si>
  <si>
    <t>BUS</t>
  </si>
  <si>
    <t>LUV</t>
  </si>
  <si>
    <t>HUV</t>
  </si>
  <si>
    <t>4.3.</t>
  </si>
  <si>
    <t>4.4.</t>
  </si>
  <si>
    <t>osob/vozidlo</t>
  </si>
  <si>
    <t>č.tun/vozidlo</t>
  </si>
  <si>
    <t>Obsazenost</t>
  </si>
  <si>
    <t>Nákladní                      [CZK/ 1000 čisté tkm]</t>
  </si>
  <si>
    <t>Celkové oskm</t>
  </si>
  <si>
    <t>Total č.tkm</t>
  </si>
  <si>
    <t>celkové oskm</t>
  </si>
  <si>
    <t>celkové č.tkm</t>
  </si>
  <si>
    <t>Měrná hodnota</t>
  </si>
  <si>
    <t>5.5.</t>
  </si>
  <si>
    <t>5.6.</t>
  </si>
  <si>
    <t>Celkové oshod</t>
  </si>
  <si>
    <t>Želez. doprava</t>
  </si>
  <si>
    <t>Indukov. doprava</t>
  </si>
  <si>
    <t>Převed. doprava</t>
  </si>
  <si>
    <t>Celkové thod</t>
  </si>
  <si>
    <t>6.5.</t>
  </si>
  <si>
    <t>7.4.</t>
  </si>
  <si>
    <t>7.5.</t>
  </si>
  <si>
    <t>Dieselová                trakce</t>
  </si>
  <si>
    <t>Hodnota odpisu</t>
  </si>
  <si>
    <t>Odpis</t>
  </si>
  <si>
    <t>Pozn. Měrné ohodnocení - konkrétní hodnoty uvede zpracovatel.</t>
  </si>
  <si>
    <t>3.6.</t>
  </si>
  <si>
    <t>Zpracovatel uvede konkrétní hodnoty výstupů z dopravního prognózování použité při výpočtu nákladů na provoz vlaků. Tabulky 3.5. a 3.6. je možné přizpůsobit konkrétnímu projektu.</t>
  </si>
  <si>
    <t>V tabulce 3.1. a  3.2. uvede zpracovatel konkrétní výpočet pomocí vzorců u položky náklady na provoz vlaků, s odkazem na tabulky výkonů (tabulka 3.5. a 3.6.) a měrného ohodnocení (tabulka 3.4.).</t>
  </si>
  <si>
    <t>4.5.</t>
  </si>
  <si>
    <t>4.6.</t>
  </si>
  <si>
    <t>Zpracovatel uvede konkrétní hodnoty výstupů z dopravního prognózování použité při výpočtu úspor silniční dopravy. Tabulky 4.5. a 4.6. je možné přizpůsobit konkrétnímu projektu.</t>
  </si>
  <si>
    <t>5.7.</t>
  </si>
  <si>
    <t>Zpracovatel uvede konkrétní hodnoty výstupů z dopravního prognózování použité při výpočtu úspor času. Tabulky 5.6. a 5.7. je možné přizpůsobit konkrétnímu projektu.</t>
  </si>
  <si>
    <t>6.6.</t>
  </si>
  <si>
    <t>Zpracovatel uvede konkrétní hodnoty výstupů z dopravního prognózování použité při výpočtu externích efektů. Tabulky 6.5. a 6.6. je možné přizpůsobit konkrétnímu projektu.</t>
  </si>
  <si>
    <t>V tabulce 6.1. a  6.2. uvede zpracovatel konkrétní výpočet pomocí vzorců, s odkazem na tabulky výkonů (tabulka 6.5. a 6.6.) a měrného ohodnocení (tabulka 6.4.).</t>
  </si>
  <si>
    <t>7.6.</t>
  </si>
  <si>
    <t>Zpracovatel uvede konkrétní hodnoty výstupů z dopravního prognózování použité při výpočtu emisí železniční dopravy. Tabulky 7.5. a 7.6. je možné přizpůsobit konkrétnímu projektu.</t>
  </si>
  <si>
    <t>V tabulce 7.1. a  7.2. uvede zpracovatel konkrétní výpočet pomocí vzorců, s odkazem na tabulky výkonů (tabulka 7.5. a 7.6.) a měrného ohodnocení (tabulka 7.4.).</t>
  </si>
  <si>
    <t>V tabulce 5.1., 5.2. a  5.3. uvede zpracovatel konkrétní výpočet pomocí vzorců, s odkazem na tabulky výkonů (tabulka 5.6. a 5.7.) a měrného ohodnocení (tabulka 5.5.).</t>
  </si>
  <si>
    <t>V tabulce 4.1. uvede zpracovatel konkrétní výpočet pomocí vzorců, s odkazem na tabulky výkonů (tabulka 4.5. a 4.6.) a měrného ohodnocení (tabulka 4.3. a 4.4.).</t>
  </si>
  <si>
    <t>Mohou být zahrnuty i jiné přínosy a náklady dle konkrétního projektu. Zpracovatel uvede konkrétní vstupní hodnoty použité při výpočtu.</t>
  </si>
  <si>
    <t xml:space="preserve">Mohou být zahrnuty i jiné přínosy a náklady dle konkrétního projektu. </t>
  </si>
  <si>
    <t>Hodnocené scénáře</t>
  </si>
  <si>
    <t>BEZ PROJEKTU</t>
  </si>
  <si>
    <t>S PROJEKTEM</t>
  </si>
  <si>
    <t>Převedená osobní doprava - IAD</t>
  </si>
  <si>
    <t>Převedená osobní doprava - BUS</t>
  </si>
  <si>
    <t>Převedená nákladní doprava - LUV</t>
  </si>
  <si>
    <t>Převedená nákladní doprava - TUV</t>
  </si>
  <si>
    <t>Index cen stavebních prací</t>
  </si>
  <si>
    <t>IAD</t>
  </si>
  <si>
    <t>5.8.</t>
  </si>
  <si>
    <t>Elasticita</t>
  </si>
  <si>
    <t>Změna měrných hodnot času</t>
  </si>
  <si>
    <t>6.7.</t>
  </si>
  <si>
    <t>Metodika hodnocení efektivnosti investic - železniční infrastruktura</t>
  </si>
  <si>
    <t>Osobní doprava [CZK/1000 oskm] CÚ 2012</t>
  </si>
  <si>
    <t>Vodní</t>
  </si>
  <si>
    <t>Změna měrných hodnot externalit</t>
  </si>
  <si>
    <t>Změna měrných hodnot emisí</t>
  </si>
  <si>
    <t>7.7.</t>
  </si>
  <si>
    <t>3.7.</t>
  </si>
  <si>
    <t>3.9.</t>
  </si>
  <si>
    <t>Dozorčí provozu</t>
  </si>
  <si>
    <t>Výpravčí</t>
  </si>
  <si>
    <t>Dozorčí provozu - vedoucí směny</t>
  </si>
  <si>
    <t>Operátor železniční dopravy</t>
  </si>
  <si>
    <t>Signalista</t>
  </si>
  <si>
    <t>Výhybkář</t>
  </si>
  <si>
    <t>Staniční dozorce</t>
  </si>
  <si>
    <t>Dozorce výhybek</t>
  </si>
  <si>
    <t>Závorář</t>
  </si>
  <si>
    <t>Závorář s prodejem jízdenek</t>
  </si>
  <si>
    <t>Hradlář - hláskař</t>
  </si>
  <si>
    <t>Hradlář - hláskař s prodejem jízdenek</t>
  </si>
  <si>
    <t>CZK/rok</t>
  </si>
  <si>
    <t>3.10.</t>
  </si>
  <si>
    <t>3.3.a</t>
  </si>
  <si>
    <t>3.3.b</t>
  </si>
  <si>
    <t>s aplikací fiskální korekce</t>
  </si>
  <si>
    <t>Doba hodnocení</t>
  </si>
  <si>
    <t>Pozemky</t>
  </si>
  <si>
    <t>T3.3.</t>
  </si>
  <si>
    <t>KF</t>
  </si>
  <si>
    <t>osobní dálková doprava</t>
  </si>
  <si>
    <t>osobní příměstská doprava</t>
  </si>
  <si>
    <t>krátké</t>
  </si>
  <si>
    <t>dlouhé</t>
  </si>
  <si>
    <t>Míra inflace</t>
  </si>
  <si>
    <t>Technická asistence, propagace</t>
  </si>
  <si>
    <t>Technický dozor</t>
  </si>
  <si>
    <t>Životnost silnoproudých rozvodů a zařízení (roky)</t>
  </si>
  <si>
    <t>Životnost silnoproudých rozvodů a zařízení po uplynutí hodnotícího období</t>
  </si>
  <si>
    <t>Životnost pozemních staveb, nástupišť a přístřešků (roky)</t>
  </si>
  <si>
    <t>Životnost pozemních staveb, nástupišť a přístřešků po uplynutí hodnotícího období</t>
  </si>
  <si>
    <t>Životnost objektů ochrany životního prostředí (roky)</t>
  </si>
  <si>
    <t>Životnost objektů ochrany životního prostředí po uplynutí hodnotícího období</t>
  </si>
  <si>
    <t>Objekty ochrany životního prostředí</t>
  </si>
  <si>
    <t>Pozemní stavby, nástupiště a přístřešky</t>
  </si>
  <si>
    <t>Životnost inženýrských sítí (trubní vedení, kabelovody)(roky)</t>
  </si>
  <si>
    <t>Životnost inženýrských sítí (trubní vedení, kabelovody) po uplynutí hodnotícího období</t>
  </si>
  <si>
    <t>Silnoproudé rozvody a zařízení</t>
  </si>
  <si>
    <t>Mosty, propustky, tunely, komunikace a zpevněné plochy</t>
  </si>
  <si>
    <t>Životnost mostů, propustků, tunelů, komunikací (roky)</t>
  </si>
  <si>
    <t>nákladní regionální doprava</t>
  </si>
  <si>
    <t>nákladní dálková doprava</t>
  </si>
  <si>
    <t>Kč/vlhod</t>
  </si>
  <si>
    <t>Celkové vlakohodiny</t>
  </si>
  <si>
    <t>Růst reálné mzdy v dopravě</t>
  </si>
  <si>
    <t>Datum</t>
  </si>
  <si>
    <t>Druh mimořádné události</t>
  </si>
  <si>
    <t>Popis</t>
  </si>
  <si>
    <t>Místo</t>
  </si>
  <si>
    <t>Místo MU</t>
  </si>
  <si>
    <t>upřesnění</t>
  </si>
  <si>
    <t>Usmrcených</t>
  </si>
  <si>
    <t>Zraněných</t>
  </si>
  <si>
    <t>Škoda - Drážní vozidla</t>
  </si>
  <si>
    <t>Škoda - Infrastruktura</t>
  </si>
  <si>
    <t>Škoda - Ost. účastníci</t>
  </si>
  <si>
    <t>Škoda - 3. strany</t>
  </si>
  <si>
    <t>Škoda - Neurčeno</t>
  </si>
  <si>
    <t>Hodnota zamezení úmrtí a zranění</t>
  </si>
  <si>
    <t>Zamezení úmrtí</t>
  </si>
  <si>
    <t>Škody na infrastruktuře</t>
  </si>
  <si>
    <t>Zamezení zranění</t>
  </si>
  <si>
    <t>Hodnota výskytu</t>
  </si>
  <si>
    <t>pst.</t>
  </si>
  <si>
    <t>Výskyt za 1 ROK</t>
  </si>
  <si>
    <t>Škody na vozidlech</t>
  </si>
  <si>
    <t>CELKEM</t>
  </si>
  <si>
    <t>Mimořádná událost</t>
  </si>
  <si>
    <t>Poměr cest</t>
  </si>
  <si>
    <t>Počty zaměstnanců</t>
  </si>
  <si>
    <t>Příklad:</t>
  </si>
  <si>
    <t>Modernizace trati …</t>
  </si>
  <si>
    <t>Odpisové období</t>
  </si>
  <si>
    <t>V konstantních cenách</t>
  </si>
  <si>
    <t>Emise ze žel. dopravy</t>
  </si>
  <si>
    <t>Bezpečnost žel. dopravy</t>
  </si>
  <si>
    <t>inflace</t>
  </si>
  <si>
    <t>zdroj: aktuálně platné opatření SFDI (č.j. 1939/SFDI/2279/3611/2013)</t>
  </si>
  <si>
    <t>Růst reálných mezd</t>
  </si>
  <si>
    <t>růst mezd</t>
  </si>
  <si>
    <t>Zábory a nákupy pozemků</t>
  </si>
  <si>
    <t>Stavby a konstrukce (stavební náklady)</t>
  </si>
  <si>
    <t>Celkové investiční náklady (CZK)</t>
  </si>
  <si>
    <t>Zůstatková hodnota investice</t>
  </si>
  <si>
    <t>Diskont. zůstatková hodnota investic pro EA</t>
  </si>
  <si>
    <t>Diskontovaná zůstatková hodnota investic v EUR</t>
  </si>
  <si>
    <t>Celk. náklady</t>
  </si>
  <si>
    <t>Hrubá mzda</t>
  </si>
  <si>
    <t>Dělník v dopravě - staniční dělník</t>
  </si>
  <si>
    <t>Růst nákladů na řízení provozu</t>
  </si>
  <si>
    <t>Odstupné</t>
  </si>
  <si>
    <t xml:space="preserve">3.8. </t>
  </si>
  <si>
    <t>BEZ
PROJ.</t>
  </si>
  <si>
    <t>PROJEKT</t>
  </si>
  <si>
    <t>Zdroj: „Metodika hodnocení efektivnosti investic - železniční infrastruktura" MD ČR 2013</t>
  </si>
  <si>
    <t>TUV</t>
  </si>
  <si>
    <t>Pozn. Zpracovatel může použít i jiné ohodnocení času. Hodnota času ale musí být v souladu s materiálem „Metodika hodnocení efektivnosti investic - železniční infrastruktura“ 2013</t>
  </si>
  <si>
    <t>Nákladní - regionální</t>
  </si>
  <si>
    <t>a vynásobí hodnoty v tabulce 5.1, 5.2 a 5.3 hodnotou z tabulky 5.8</t>
  </si>
  <si>
    <t>a vynásobí hodnoty v tabulce 6.1 a 6.2 hodnotou z tabulky 6.7.</t>
  </si>
  <si>
    <t>Výsledný růstový koeficient hodnoty času</t>
  </si>
  <si>
    <t>Osobní doprava [EUR/1000 oskm] - výchozí hodnoty</t>
  </si>
  <si>
    <t>6.4.
a</t>
  </si>
  <si>
    <t>6.4.
b</t>
  </si>
  <si>
    <t>Zdroj: "INFRAS-IWW" 2004</t>
  </si>
  <si>
    <t>Hodnota růstu HDP na hlavu (resp. prognóza)</t>
  </si>
  <si>
    <t>Výsledný růstový koeficient externalit</t>
  </si>
  <si>
    <t>a vynásobí hodnoty v tabulce 7.1 a 7.2 hodnotou z tabulky 7.7</t>
  </si>
  <si>
    <t>Výsledný růstový koeficient ohodnocení emisí</t>
  </si>
  <si>
    <t>Celkové oskm / č.tkm</t>
  </si>
  <si>
    <t>Nákladní doprava [CZK/1000 čistých tkm] CÚ 2012</t>
  </si>
  <si>
    <t>Nákladní doprava [CZK/1000 čistých tkm]</t>
  </si>
  <si>
    <t>Nákladní doprava [EUR/1000 čistých tkm] - výchozí hodnoty</t>
  </si>
  <si>
    <t>CZK/1000 č. tkm</t>
  </si>
  <si>
    <t>8.3.</t>
  </si>
  <si>
    <t>Zdroj: Metodiky hodnocení efektivnosti investice - železniční infrastruktura (příloha C7), MD ČR 2013</t>
  </si>
  <si>
    <t>úmrtí</t>
  </si>
  <si>
    <t>vážné zranění</t>
  </si>
  <si>
    <t>lehké zranění</t>
  </si>
  <si>
    <t>Výnosy/náklady (CZK)</t>
  </si>
  <si>
    <t>Zdroj: Drážní úřad - výskyty mimořádných událostí</t>
  </si>
  <si>
    <t>Prov. náklady železnice</t>
  </si>
  <si>
    <t>HDP na hlavu</t>
  </si>
  <si>
    <t>2015***</t>
  </si>
  <si>
    <t>zdroj: Prováděcí pokyny pro hodnocení efektivnosti investic železničních staveb (č. 26/2013-910-IZD/3), MD 2013 - příloha A.2; ČSÚ; ČNB (Zpráva o inflaci 1/2014)</t>
  </si>
  <si>
    <t>*** pro další roky platí v souladu s Prováděcími pokyny hodnota 2,00%</t>
  </si>
  <si>
    <t>zdroj: do r. 2015 vč. ČNB (Zpráva o inflaci 1/2014); od r. 2016 vč. Prováděcí pokyny pro hodnocení efektivnosti investic železničních staveb (č. 26/2013-910-IZD/3), MD 2013 - příloha A.2</t>
  </si>
  <si>
    <t>- aktualizovány hodnoty inflace, HDP a růstu mezd</t>
  </si>
  <si>
    <r>
      <rPr>
        <sz val="10"/>
        <rFont val="Arial"/>
        <family val="2"/>
      </rPr>
      <t>verze</t>
    </r>
    <r>
      <rPr>
        <b/>
        <sz val="10"/>
        <rFont val="Arial"/>
        <family val="2"/>
      </rPr>
      <t xml:space="preserve"> CZ_2014_SUDOP </t>
    </r>
    <r>
      <rPr>
        <i/>
        <sz val="10"/>
        <rFont val="Arial"/>
        <family val="2"/>
      </rPr>
      <t>(aktualizováno k 11.3.2014)</t>
    </r>
  </si>
  <si>
    <t>- opraven chybný odkaz ve vzorci v buňce AC179 a AC215 v listu "3 Provozní náklady železnice"</t>
  </si>
  <si>
    <t>- odstraněn zámek z buňky F36 v listu "10 Ekonomická analýza" z důvodu zajištění možnosti nastavení odhadu IRR při výpočtu uživatelem v případě potřeby</t>
  </si>
  <si>
    <t>- odstraněn zámek z buněk B46 - B46 v listu "3 Provozní náklady železnice" a z buňek E12 - E13 v listu "10 Ekonomická analýza" z důvodu zajištění možnosti úprav KF v případě projektů do 100 mil. Kč</t>
  </si>
  <si>
    <t>Toto je jednoduchý finanční model, který doplňuje stávající výsledky analýz CBA obsažených ve studiích proveditelnosti a ekonomických hodnoceních českých železničních infrastrukturních projektů. Model je založen na analýze výnosů a je plně v souladu se současnou metodikou Evropské komise o CBA.
Připravil DG REGIO/F.2, SUDOP PRAHA a.s.
Aktualizoval NDCon s.r.o., SUDOP PRAHA a.s. 2014</t>
  </si>
  <si>
    <t>Inženýrské sítě (trubní vedení, kabelovody)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</si>
</sst>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.00\ _S_k_-;\-* #,##0.00\ _S_k_-;_-* &quot;-&quot;??\ _S_k_-;_-@_-"/>
    <numFmt numFmtId="165" formatCode="0.0"/>
    <numFmt numFmtId="166" formatCode="0.0%"/>
    <numFmt numFmtId="167" formatCode="#,##0.0"/>
    <numFmt numFmtId="168" formatCode="0.000"/>
    <numFmt numFmtId="169" formatCode="#,##0.00\ _€"/>
    <numFmt numFmtId="170" formatCode="0.0000"/>
    <numFmt numFmtId="171" formatCode="#,##0\ _€"/>
    <numFmt numFmtId="172" formatCode="0.000%"/>
    <numFmt numFmtId="173" formatCode="#,##0.000"/>
    <numFmt numFmtId="174" formatCode="\P\L\ 0"/>
    <numFmt numFmtId="175" formatCode="\V\A\T\ 0.0,%"/>
    <numFmt numFmtId="176" formatCode="#,##0.0000000000000000000\ _€"/>
    <numFmt numFmtId="177" formatCode="\C\Ú\ 0"/>
    <numFmt numFmtId="178" formatCode="&quot;DPH&quot;\ 0.0,%"/>
  </numFmts>
  <fonts count="52">
    <font>
      <sz val="10"/>
      <name val="Arial"/>
      <family val="2"/>
    </font>
    <font>
      <i/>
      <sz val="10"/>
      <color indexed="12"/>
      <name val="MS Sans Serif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i/>
      <sz val="10"/>
      <color indexed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color indexed="8"/>
      <name val="Arial CE"/>
      <family val="2"/>
    </font>
    <font>
      <sz val="8"/>
      <color indexed="23"/>
      <name val="Arial"/>
      <family val="2"/>
    </font>
    <font>
      <i/>
      <sz val="9"/>
      <color indexed="8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name val="Courier New"/>
      <family val="3"/>
    </font>
    <font>
      <sz val="10"/>
      <color indexed="11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i/>
      <sz val="9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i/>
      <sz val="9"/>
      <color indexed="8"/>
      <name val="Arial"/>
      <family val="2"/>
    </font>
    <font>
      <sz val="9"/>
      <name val="Tahoma"/>
      <family val="2"/>
    </font>
    <font>
      <b/>
      <i/>
      <sz val="10"/>
      <color indexed="8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name val="Arial CE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rgb="FFC0C0C0"/>
      <name val="Arial"/>
      <family val="2"/>
    </font>
    <font>
      <sz val="10"/>
      <color rgb="FFFF0000"/>
      <name val="Arial"/>
      <family val="2"/>
    </font>
    <font>
      <i/>
      <sz val="8"/>
      <color rgb="FFFF0000"/>
      <name val="Arial"/>
      <family val="2"/>
    </font>
    <font>
      <sz val="10"/>
      <color rgb="FF00000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</fills>
  <borders count="90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1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5" fillId="0" borderId="0">
      <alignment/>
      <protection/>
    </xf>
    <xf numFmtId="0" fontId="47" fillId="0" borderId="0">
      <alignment/>
      <protection/>
    </xf>
    <xf numFmtId="0" fontId="45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" fillId="0" borderId="0" applyFill="0" applyBorder="0" applyAlignment="0" applyProtection="0"/>
  </cellStyleXfs>
  <cellXfs count="1183">
    <xf numFmtId="0" fontId="0" fillId="0" borderId="0" xfId="0"/>
    <xf numFmtId="3" fontId="2" fillId="0" borderId="0" xfId="0" applyNumberFormat="1" applyFont="1" applyFill="1" applyBorder="1" applyProtection="1">
      <protection locked="0"/>
    </xf>
    <xf numFmtId="3" fontId="2" fillId="2" borderId="1" xfId="0" applyNumberFormat="1" applyFont="1" applyFill="1" applyBorder="1" applyAlignment="1" applyProtection="1">
      <alignment/>
      <protection locked="0"/>
    </xf>
    <xf numFmtId="3" fontId="2" fillId="2" borderId="0" xfId="0" applyNumberFormat="1" applyFont="1" applyFill="1" applyBorder="1" applyAlignment="1" applyProtection="1">
      <alignment/>
      <protection locked="0"/>
    </xf>
    <xf numFmtId="3" fontId="2" fillId="2" borderId="2" xfId="0" applyNumberFormat="1" applyFont="1" applyFill="1" applyBorder="1" applyAlignment="1" applyProtection="1">
      <alignment/>
      <protection locked="0"/>
    </xf>
    <xf numFmtId="3" fontId="2" fillId="2" borderId="3" xfId="0" applyNumberFormat="1" applyFont="1" applyFill="1" applyBorder="1" applyAlignment="1" applyProtection="1">
      <alignment/>
      <protection locked="0"/>
    </xf>
    <xf numFmtId="3" fontId="2" fillId="2" borderId="4" xfId="0" applyNumberFormat="1" applyFont="1" applyFill="1" applyBorder="1" applyAlignment="1" applyProtection="1">
      <alignment/>
      <protection locked="0"/>
    </xf>
    <xf numFmtId="3" fontId="2" fillId="2" borderId="5" xfId="0" applyNumberFormat="1" applyFont="1" applyFill="1" applyBorder="1" applyAlignment="1" applyProtection="1">
      <alignment/>
      <protection locked="0"/>
    </xf>
    <xf numFmtId="3" fontId="2" fillId="2" borderId="1" xfId="0" applyNumberFormat="1" applyFont="1" applyFill="1" applyBorder="1" applyProtection="1">
      <protection locked="0"/>
    </xf>
    <xf numFmtId="3" fontId="2" fillId="2" borderId="0" xfId="0" applyNumberFormat="1" applyFont="1" applyFill="1" applyBorder="1" applyProtection="1">
      <protection locked="0"/>
    </xf>
    <xf numFmtId="3" fontId="2" fillId="2" borderId="2" xfId="0" applyNumberFormat="1" applyFont="1" applyFill="1" applyBorder="1" applyProtection="1">
      <protection locked="0"/>
    </xf>
    <xf numFmtId="3" fontId="2" fillId="2" borderId="6" xfId="0" applyNumberFormat="1" applyFont="1" applyFill="1" applyBorder="1" applyAlignment="1" applyProtection="1">
      <alignment/>
      <protection locked="0"/>
    </xf>
    <xf numFmtId="3" fontId="2" fillId="2" borderId="7" xfId="0" applyNumberFormat="1" applyFont="1" applyFill="1" applyBorder="1" applyAlignment="1" applyProtection="1">
      <alignment/>
      <protection locked="0"/>
    </xf>
    <xf numFmtId="3" fontId="2" fillId="2" borderId="8" xfId="0" applyNumberFormat="1" applyFont="1" applyFill="1" applyBorder="1" applyAlignment="1" applyProtection="1">
      <alignment/>
      <protection locked="0"/>
    </xf>
    <xf numFmtId="3" fontId="2" fillId="2" borderId="9" xfId="0" applyNumberFormat="1" applyFont="1" applyFill="1" applyBorder="1" applyAlignment="1" applyProtection="1">
      <alignment/>
      <protection locked="0"/>
    </xf>
    <xf numFmtId="3" fontId="2" fillId="2" borderId="10" xfId="0" applyNumberFormat="1" applyFont="1" applyFill="1" applyBorder="1" applyAlignment="1" applyProtection="1">
      <alignment/>
      <protection locked="0"/>
    </xf>
    <xf numFmtId="3" fontId="2" fillId="2" borderId="11" xfId="0" applyNumberFormat="1" applyFont="1" applyFill="1" applyBorder="1" applyAlignment="1" applyProtection="1">
      <alignment/>
      <protection locked="0"/>
    </xf>
    <xf numFmtId="3" fontId="2" fillId="2" borderId="12" xfId="0" applyNumberFormat="1" applyFont="1" applyFill="1" applyBorder="1" applyAlignment="1" applyProtection="1">
      <alignment/>
      <protection locked="0"/>
    </xf>
    <xf numFmtId="168" fontId="2" fillId="2" borderId="0" xfId="26" applyNumberFormat="1" applyFont="1" applyFill="1" applyBorder="1" applyAlignment="1" applyProtection="1">
      <alignment/>
      <protection locked="0"/>
    </xf>
    <xf numFmtId="168" fontId="2" fillId="2" borderId="2" xfId="26" applyNumberFormat="1" applyFont="1" applyFill="1" applyBorder="1" applyAlignment="1" applyProtection="1">
      <alignment/>
      <protection locked="0"/>
    </xf>
    <xf numFmtId="168" fontId="2" fillId="2" borderId="1" xfId="26" applyNumberFormat="1" applyFont="1" applyFill="1" applyBorder="1" applyAlignment="1" applyProtection="1">
      <alignment/>
      <protection locked="0"/>
    </xf>
    <xf numFmtId="3" fontId="2" fillId="2" borderId="13" xfId="0" applyNumberFormat="1" applyFont="1" applyFill="1" applyBorder="1" applyAlignment="1" applyProtection="1">
      <alignment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5" fillId="2" borderId="14" xfId="0" applyFont="1" applyFill="1" applyBorder="1" applyAlignment="1" applyProtection="1">
      <alignment horizontal="center"/>
      <protection locked="0"/>
    </xf>
    <xf numFmtId="166" fontId="15" fillId="2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3" borderId="10" xfId="0" applyFill="1" applyBorder="1" applyProtection="1">
      <protection/>
    </xf>
    <xf numFmtId="0" fontId="0" fillId="3" borderId="9" xfId="0" applyFill="1" applyBorder="1" applyProtection="1">
      <protection/>
    </xf>
    <xf numFmtId="0" fontId="0" fillId="3" borderId="13" xfId="0" applyFill="1" applyBorder="1" applyProtection="1">
      <protection/>
    </xf>
    <xf numFmtId="0" fontId="0" fillId="3" borderId="1" xfId="0" applyFill="1" applyBorder="1" applyProtection="1">
      <protection/>
    </xf>
    <xf numFmtId="0" fontId="10" fillId="3" borderId="4" xfId="0" applyFont="1" applyFill="1" applyBorder="1" applyProtection="1">
      <protection/>
    </xf>
    <xf numFmtId="0" fontId="0" fillId="3" borderId="4" xfId="0" applyFill="1" applyBorder="1" applyProtection="1">
      <protection/>
    </xf>
    <xf numFmtId="0" fontId="0" fillId="3" borderId="2" xfId="0" applyFill="1" applyBorder="1" applyProtection="1">
      <protection/>
    </xf>
    <xf numFmtId="0" fontId="0" fillId="3" borderId="6" xfId="0" applyFill="1" applyBorder="1" applyProtection="1">
      <protection/>
    </xf>
    <xf numFmtId="0" fontId="0" fillId="3" borderId="8" xfId="0" applyFill="1" applyBorder="1" applyProtection="1">
      <protection/>
    </xf>
    <xf numFmtId="0" fontId="0" fillId="3" borderId="0" xfId="0" applyFill="1" applyBorder="1" applyProtection="1">
      <protection/>
    </xf>
    <xf numFmtId="0" fontId="0" fillId="3" borderId="0" xfId="0" applyFont="1" applyFill="1" applyBorder="1" applyAlignment="1" applyProtection="1">
      <alignment horizontal="right" vertical="center"/>
      <protection/>
    </xf>
    <xf numFmtId="0" fontId="0" fillId="3" borderId="0" xfId="0" applyFont="1" applyFill="1" applyBorder="1" applyProtection="1">
      <protection/>
    </xf>
    <xf numFmtId="0" fontId="0" fillId="3" borderId="0" xfId="0" applyFont="1" applyFill="1" applyBorder="1" applyAlignment="1" applyProtection="1">
      <alignment horizontal="right"/>
      <protection/>
    </xf>
    <xf numFmtId="0" fontId="0" fillId="3" borderId="7" xfId="0" applyFill="1" applyBorder="1" applyProtection="1">
      <protection/>
    </xf>
    <xf numFmtId="0" fontId="35" fillId="4" borderId="0" xfId="0" applyFon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 horizontal="right"/>
      <protection/>
    </xf>
    <xf numFmtId="0" fontId="15" fillId="3" borderId="0" xfId="0" applyFont="1" applyFill="1" applyBorder="1" applyAlignment="1" applyProtection="1">
      <alignment horizontal="center"/>
      <protection/>
    </xf>
    <xf numFmtId="166" fontId="35" fillId="4" borderId="0" xfId="0" applyNumberFormat="1" applyFont="1" applyFill="1" applyBorder="1" applyAlignment="1" applyProtection="1">
      <alignment horizontal="center"/>
      <protection/>
    </xf>
    <xf numFmtId="0" fontId="0" fillId="3" borderId="0" xfId="0" applyFont="1" applyFill="1" applyBorder="1" applyAlignment="1" applyProtection="1">
      <alignment horizontal="right"/>
      <protection/>
    </xf>
    <xf numFmtId="0" fontId="0" fillId="3" borderId="0" xfId="0" applyFill="1" applyProtection="1">
      <protection/>
    </xf>
    <xf numFmtId="0" fontId="0" fillId="3" borderId="0" xfId="0" applyFill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30" fillId="2" borderId="16" xfId="0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 applyProtection="1">
      <alignment horizontal="center" vertical="center" wrapText="1"/>
      <protection/>
    </xf>
    <xf numFmtId="0" fontId="0" fillId="3" borderId="2" xfId="0" applyFont="1" applyFill="1" applyBorder="1" applyProtection="1"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28" fillId="0" borderId="16" xfId="0" applyFont="1" applyFill="1" applyBorder="1" applyAlignment="1" applyProtection="1">
      <alignment horizontal="center"/>
      <protection/>
    </xf>
    <xf numFmtId="0" fontId="31" fillId="2" borderId="16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27" fillId="3" borderId="0" xfId="0" applyFont="1" applyFill="1" applyBorder="1" applyProtection="1">
      <protection/>
    </xf>
    <xf numFmtId="0" fontId="25" fillId="3" borderId="0" xfId="0" applyFont="1" applyFill="1" applyBorder="1" applyProtection="1">
      <protection/>
    </xf>
    <xf numFmtId="0" fontId="27" fillId="3" borderId="7" xfId="0" applyFont="1" applyFill="1" applyBorder="1" applyProtection="1"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3" borderId="2" xfId="0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/>
      <protection/>
    </xf>
    <xf numFmtId="10" fontId="0" fillId="0" borderId="20" xfId="47" applyNumberFormat="1" applyFont="1" applyFill="1" applyBorder="1" applyAlignment="1" applyProtection="1">
      <alignment horizontal="center"/>
      <protection/>
    </xf>
    <xf numFmtId="10" fontId="0" fillId="0" borderId="21" xfId="47" applyNumberFormat="1" applyFont="1" applyFill="1" applyBorder="1" applyAlignment="1" applyProtection="1">
      <alignment horizontal="center"/>
      <protection/>
    </xf>
    <xf numFmtId="10" fontId="0" fillId="3" borderId="2" xfId="46" applyNumberFormat="1" applyFont="1" applyFill="1" applyBorder="1" applyAlignment="1" applyProtection="1">
      <alignment horizontal="center"/>
      <protection/>
    </xf>
    <xf numFmtId="0" fontId="25" fillId="4" borderId="0" xfId="0" applyFont="1" applyFill="1" applyBorder="1" applyProtection="1">
      <protection/>
    </xf>
    <xf numFmtId="0" fontId="25" fillId="3" borderId="6" xfId="0" applyFont="1" applyFill="1" applyBorder="1" applyProtection="1">
      <protection/>
    </xf>
    <xf numFmtId="0" fontId="25" fillId="3" borderId="7" xfId="0" applyFont="1" applyFill="1" applyBorder="1" applyProtection="1">
      <protection/>
    </xf>
    <xf numFmtId="0" fontId="25" fillId="3" borderId="8" xfId="0" applyFont="1" applyFill="1" applyBorder="1" applyProtection="1">
      <protection/>
    </xf>
    <xf numFmtId="10" fontId="0" fillId="3" borderId="2" xfId="47" applyNumberFormat="1" applyFont="1" applyFill="1" applyBorder="1" applyAlignment="1" applyProtection="1">
      <alignment horizontal="center"/>
      <protection/>
    </xf>
    <xf numFmtId="0" fontId="49" fillId="4" borderId="0" xfId="0" applyFont="1" applyFill="1" applyBorder="1" applyProtection="1">
      <protection/>
    </xf>
    <xf numFmtId="0" fontId="23" fillId="3" borderId="9" xfId="0" applyFont="1" applyFill="1" applyBorder="1" applyAlignment="1" applyProtection="1">
      <alignment horizontal="center"/>
      <protection/>
    </xf>
    <xf numFmtId="0" fontId="10" fillId="3" borderId="0" xfId="0" applyFont="1" applyFill="1" applyAlignment="1" applyProtection="1">
      <alignment horizontal="left"/>
      <protection/>
    </xf>
    <xf numFmtId="0" fontId="2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171" fontId="3" fillId="0" borderId="0" xfId="0" applyNumberFormat="1" applyFont="1" applyFill="1" applyBorder="1" applyProtection="1">
      <protection locked="0"/>
    </xf>
    <xf numFmtId="171" fontId="2" fillId="0" borderId="0" xfId="0" applyNumberFormat="1" applyFont="1" applyFill="1" applyBorder="1" applyProtection="1">
      <protection locked="0"/>
    </xf>
    <xf numFmtId="165" fontId="2" fillId="0" borderId="0" xfId="0" applyNumberFormat="1" applyFont="1" applyProtection="1">
      <protection locked="0"/>
    </xf>
    <xf numFmtId="3" fontId="12" fillId="2" borderId="10" xfId="0" applyNumberFormat="1" applyFont="1" applyFill="1" applyBorder="1" applyProtection="1">
      <protection locked="0"/>
    </xf>
    <xf numFmtId="3" fontId="12" fillId="2" borderId="9" xfId="0" applyNumberFormat="1" applyFont="1" applyFill="1" applyBorder="1" applyProtection="1">
      <protection locked="0"/>
    </xf>
    <xf numFmtId="3" fontId="12" fillId="2" borderId="13" xfId="0" applyNumberFormat="1" applyFont="1" applyFill="1" applyBorder="1" applyProtection="1">
      <protection locked="0"/>
    </xf>
    <xf numFmtId="0" fontId="12" fillId="0" borderId="0" xfId="0" applyFont="1" applyBorder="1" applyProtection="1">
      <protection locked="0"/>
    </xf>
    <xf numFmtId="3" fontId="12" fillId="2" borderId="1" xfId="0" applyNumberFormat="1" applyFont="1" applyFill="1" applyBorder="1" applyProtection="1">
      <protection locked="0"/>
    </xf>
    <xf numFmtId="3" fontId="12" fillId="2" borderId="0" xfId="0" applyNumberFormat="1" applyFont="1" applyFill="1" applyBorder="1" applyProtection="1">
      <protection locked="0"/>
    </xf>
    <xf numFmtId="3" fontId="12" fillId="2" borderId="2" xfId="0" applyNumberFormat="1" applyFont="1" applyFill="1" applyBorder="1" applyProtection="1">
      <protection locked="0"/>
    </xf>
    <xf numFmtId="3" fontId="12" fillId="2" borderId="3" xfId="0" applyNumberFormat="1" applyFont="1" applyFill="1" applyBorder="1" applyProtection="1">
      <protection locked="0"/>
    </xf>
    <xf numFmtId="3" fontId="12" fillId="2" borderId="4" xfId="0" applyNumberFormat="1" applyFont="1" applyFill="1" applyBorder="1" applyProtection="1">
      <protection locked="0"/>
    </xf>
    <xf numFmtId="3" fontId="12" fillId="2" borderId="5" xfId="0" applyNumberFormat="1" applyFont="1" applyFill="1" applyBorder="1" applyProtection="1">
      <protection locked="0"/>
    </xf>
    <xf numFmtId="3" fontId="12" fillId="0" borderId="22" xfId="0" applyNumberFormat="1" applyFont="1" applyBorder="1" applyAlignment="1" applyProtection="1">
      <alignment horizontal="right"/>
      <protection locked="0"/>
    </xf>
    <xf numFmtId="175" fontId="12" fillId="0" borderId="6" xfId="0" applyNumberFormat="1" applyFont="1" applyBorder="1" applyAlignment="1" applyProtection="1">
      <alignment horizontal="left"/>
      <protection locked="0"/>
    </xf>
    <xf numFmtId="178" fontId="12" fillId="0" borderId="7" xfId="0" applyNumberFormat="1" applyFont="1" applyBorder="1" applyAlignment="1" applyProtection="1">
      <alignment horizontal="left"/>
      <protection locked="0"/>
    </xf>
    <xf numFmtId="167" fontId="12" fillId="0" borderId="7" xfId="0" applyNumberFormat="1" applyFont="1" applyFill="1" applyBorder="1" applyAlignment="1" applyProtection="1">
      <alignment horizontal="right"/>
      <protection locked="0"/>
    </xf>
    <xf numFmtId="167" fontId="12" fillId="0" borderId="7" xfId="0" applyNumberFormat="1" applyFont="1" applyBorder="1" applyAlignment="1" applyProtection="1">
      <alignment horizontal="right"/>
      <protection locked="0"/>
    </xf>
    <xf numFmtId="3" fontId="12" fillId="0" borderId="6" xfId="0" applyNumberFormat="1" applyFont="1" applyFill="1" applyBorder="1" applyProtection="1">
      <protection locked="0"/>
    </xf>
    <xf numFmtId="3" fontId="12" fillId="0" borderId="7" xfId="0" applyNumberFormat="1" applyFont="1" applyFill="1" applyBorder="1" applyProtection="1">
      <protection locked="0"/>
    </xf>
    <xf numFmtId="3" fontId="12" fillId="0" borderId="8" xfId="0" applyNumberFormat="1" applyFont="1" applyFill="1" applyBorder="1" applyProtection="1">
      <protection locked="0"/>
    </xf>
    <xf numFmtId="167" fontId="12" fillId="0" borderId="8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11" fillId="5" borderId="23" xfId="0" applyFont="1" applyFill="1" applyBorder="1" applyAlignment="1" applyProtection="1">
      <alignment horizontal="center"/>
      <protection/>
    </xf>
    <xf numFmtId="0" fontId="11" fillId="5" borderId="24" xfId="0" applyFont="1" applyFill="1" applyBorder="1" applyAlignment="1" applyProtection="1">
      <alignment horizontal="left"/>
      <protection/>
    </xf>
    <xf numFmtId="0" fontId="11" fillId="5" borderId="25" xfId="0" applyFont="1" applyFill="1" applyBorder="1" applyAlignment="1" applyProtection="1">
      <alignment horizontal="left"/>
      <protection/>
    </xf>
    <xf numFmtId="0" fontId="13" fillId="5" borderId="9" xfId="0" applyFont="1" applyFill="1" applyBorder="1" applyAlignment="1" applyProtection="1">
      <alignment horizontal="center"/>
      <protection/>
    </xf>
    <xf numFmtId="0" fontId="11" fillId="5" borderId="9" xfId="0" applyFont="1" applyFill="1" applyBorder="1" applyAlignment="1" applyProtection="1">
      <alignment horizontal="center"/>
      <protection/>
    </xf>
    <xf numFmtId="0" fontId="11" fillId="5" borderId="13" xfId="0" applyFont="1" applyFill="1" applyBorder="1" applyAlignment="1" applyProtection="1">
      <alignment horizontal="center"/>
      <protection/>
    </xf>
    <xf numFmtId="0" fontId="11" fillId="5" borderId="21" xfId="0" applyFont="1" applyFill="1" applyBorder="1" applyAlignment="1" applyProtection="1">
      <alignment horizontal="center"/>
      <protection/>
    </xf>
    <xf numFmtId="0" fontId="12" fillId="5" borderId="0" xfId="0" applyFont="1" applyFill="1" applyBorder="1" applyProtection="1">
      <protection/>
    </xf>
    <xf numFmtId="0" fontId="17" fillId="5" borderId="0" xfId="0" applyFont="1" applyFill="1" applyBorder="1" applyAlignment="1" applyProtection="1">
      <alignment horizontal="center"/>
      <protection/>
    </xf>
    <xf numFmtId="0" fontId="13" fillId="5" borderId="0" xfId="0" applyFont="1" applyFill="1" applyBorder="1" applyAlignment="1" applyProtection="1">
      <alignment horizontal="center"/>
      <protection/>
    </xf>
    <xf numFmtId="0" fontId="13" fillId="5" borderId="2" xfId="0" applyFont="1" applyFill="1" applyBorder="1" applyAlignment="1" applyProtection="1">
      <alignment horizontal="center"/>
      <protection/>
    </xf>
    <xf numFmtId="174" fontId="17" fillId="5" borderId="1" xfId="0" applyNumberFormat="1" applyFont="1" applyFill="1" applyBorder="1" applyAlignment="1" applyProtection="1">
      <alignment horizontal="left"/>
      <protection/>
    </xf>
    <xf numFmtId="177" fontId="17" fillId="5" borderId="0" xfId="0" applyNumberFormat="1" applyFont="1" applyFill="1" applyBorder="1" applyAlignment="1" applyProtection="1">
      <alignment horizontal="left"/>
      <protection/>
    </xf>
    <xf numFmtId="0" fontId="12" fillId="5" borderId="7" xfId="0" applyFont="1" applyFill="1" applyBorder="1" applyAlignment="1" applyProtection="1">
      <alignment horizontal="center"/>
      <protection/>
    </xf>
    <xf numFmtId="0" fontId="12" fillId="5" borderId="8" xfId="0" applyFont="1" applyFill="1" applyBorder="1" applyAlignment="1" applyProtection="1">
      <alignment horizontal="center"/>
      <protection/>
    </xf>
    <xf numFmtId="0" fontId="12" fillId="0" borderId="10" xfId="0" applyFont="1" applyBorder="1" applyProtection="1">
      <protection/>
    </xf>
    <xf numFmtId="0" fontId="12" fillId="0" borderId="9" xfId="0" applyFont="1" applyBorder="1" applyProtection="1">
      <protection/>
    </xf>
    <xf numFmtId="167" fontId="12" fillId="0" borderId="9" xfId="0" applyNumberFormat="1" applyFont="1" applyBorder="1" applyAlignment="1" applyProtection="1">
      <alignment horizontal="right"/>
      <protection/>
    </xf>
    <xf numFmtId="3" fontId="12" fillId="0" borderId="26" xfId="0" applyNumberFormat="1" applyFont="1" applyBorder="1" applyAlignment="1" applyProtection="1">
      <alignment horizontal="right"/>
      <protection/>
    </xf>
    <xf numFmtId="0" fontId="12" fillId="0" borderId="1" xfId="0" applyFont="1" applyBorder="1" applyProtection="1">
      <protection/>
    </xf>
    <xf numFmtId="0" fontId="12" fillId="0" borderId="0" xfId="0" applyFont="1" applyBorder="1" applyProtection="1">
      <protection/>
    </xf>
    <xf numFmtId="167" fontId="12" fillId="0" borderId="0" xfId="0" applyNumberFormat="1" applyFont="1" applyBorder="1" applyAlignment="1" applyProtection="1">
      <alignment horizontal="right"/>
      <protection/>
    </xf>
    <xf numFmtId="3" fontId="12" fillId="0" borderId="27" xfId="0" applyNumberFormat="1" applyFont="1" applyBorder="1" applyAlignment="1" applyProtection="1">
      <alignment horizontal="right"/>
      <protection/>
    </xf>
    <xf numFmtId="0" fontId="12" fillId="0" borderId="3" xfId="0" applyFont="1" applyBorder="1" applyProtection="1">
      <protection/>
    </xf>
    <xf numFmtId="0" fontId="12" fillId="0" borderId="4" xfId="0" applyFont="1" applyBorder="1" applyProtection="1">
      <protection/>
    </xf>
    <xf numFmtId="167" fontId="12" fillId="0" borderId="4" xfId="0" applyNumberFormat="1" applyFont="1" applyBorder="1" applyAlignment="1" applyProtection="1">
      <alignment horizontal="right"/>
      <protection/>
    </xf>
    <xf numFmtId="0" fontId="13" fillId="6" borderId="28" xfId="0" applyFont="1" applyFill="1" applyBorder="1" applyProtection="1">
      <protection/>
    </xf>
    <xf numFmtId="0" fontId="13" fillId="6" borderId="29" xfId="0" applyFont="1" applyFill="1" applyBorder="1" applyProtection="1">
      <protection/>
    </xf>
    <xf numFmtId="167" fontId="13" fillId="6" borderId="29" xfId="0" applyNumberFormat="1" applyFont="1" applyFill="1" applyBorder="1" applyAlignment="1" applyProtection="1">
      <alignment horizontal="right"/>
      <protection/>
    </xf>
    <xf numFmtId="3" fontId="13" fillId="6" borderId="30" xfId="0" applyNumberFormat="1" applyFont="1" applyFill="1" applyBorder="1" applyAlignment="1" applyProtection="1">
      <alignment horizontal="right"/>
      <protection/>
    </xf>
    <xf numFmtId="3" fontId="12" fillId="0" borderId="22" xfId="0" applyNumberFormat="1" applyFont="1" applyBorder="1" applyAlignment="1" applyProtection="1">
      <alignment horizontal="right"/>
      <protection/>
    </xf>
    <xf numFmtId="3" fontId="13" fillId="6" borderId="28" xfId="0" applyNumberFormat="1" applyFont="1" applyFill="1" applyBorder="1" applyProtection="1">
      <protection/>
    </xf>
    <xf numFmtId="3" fontId="13" fillId="6" borderId="29" xfId="0" applyNumberFormat="1" applyFont="1" applyFill="1" applyBorder="1" applyProtection="1">
      <protection/>
    </xf>
    <xf numFmtId="3" fontId="13" fillId="6" borderId="31" xfId="0" applyNumberFormat="1" applyFont="1" applyFill="1" applyBorder="1" applyProtection="1">
      <protection/>
    </xf>
    <xf numFmtId="0" fontId="13" fillId="6" borderId="6" xfId="0" applyFont="1" applyFill="1" applyBorder="1" applyProtection="1">
      <protection/>
    </xf>
    <xf numFmtId="0" fontId="13" fillId="6" borderId="7" xfId="0" applyFont="1" applyFill="1" applyBorder="1" applyProtection="1">
      <protection/>
    </xf>
    <xf numFmtId="167" fontId="13" fillId="6" borderId="7" xfId="0" applyNumberFormat="1" applyFont="1" applyFill="1" applyBorder="1" applyAlignment="1" applyProtection="1">
      <alignment horizontal="right"/>
      <protection/>
    </xf>
    <xf numFmtId="3" fontId="13" fillId="6" borderId="32" xfId="0" applyNumberFormat="1" applyFont="1" applyFill="1" applyBorder="1" applyProtection="1">
      <protection/>
    </xf>
    <xf numFmtId="3" fontId="13" fillId="6" borderId="33" xfId="0" applyNumberFormat="1" applyFont="1" applyFill="1" applyBorder="1" applyProtection="1">
      <protection/>
    </xf>
    <xf numFmtId="3" fontId="13" fillId="6" borderId="34" xfId="0" applyNumberFormat="1" applyFont="1" applyFill="1" applyBorder="1" applyProtection="1">
      <protection/>
    </xf>
    <xf numFmtId="167" fontId="12" fillId="0" borderId="13" xfId="0" applyNumberFormat="1" applyFont="1" applyBorder="1" applyAlignment="1" applyProtection="1">
      <alignment horizontal="right"/>
      <protection/>
    </xf>
    <xf numFmtId="167" fontId="12" fillId="0" borderId="2" xfId="0" applyNumberFormat="1" applyFont="1" applyBorder="1" applyAlignment="1" applyProtection="1">
      <alignment horizontal="right"/>
      <protection/>
    </xf>
    <xf numFmtId="167" fontId="12" fillId="0" borderId="5" xfId="0" applyNumberFormat="1" applyFont="1" applyBorder="1" applyAlignment="1" applyProtection="1">
      <alignment horizontal="right"/>
      <protection/>
    </xf>
    <xf numFmtId="167" fontId="13" fillId="6" borderId="31" xfId="0" applyNumberFormat="1" applyFont="1" applyFill="1" applyBorder="1" applyAlignment="1" applyProtection="1">
      <alignment horizontal="right"/>
      <protection/>
    </xf>
    <xf numFmtId="167" fontId="13" fillId="6" borderId="8" xfId="0" applyNumberFormat="1" applyFont="1" applyFill="1" applyBorder="1" applyAlignment="1" applyProtection="1">
      <alignment horizontal="right"/>
      <protection/>
    </xf>
    <xf numFmtId="0" fontId="11" fillId="5" borderId="10" xfId="0" applyFont="1" applyFill="1" applyBorder="1" applyAlignment="1" applyProtection="1">
      <alignment horizontal="center"/>
      <protection/>
    </xf>
    <xf numFmtId="0" fontId="2" fillId="5" borderId="0" xfId="0" applyFont="1" applyFill="1" applyBorder="1" applyProtection="1">
      <protection/>
    </xf>
    <xf numFmtId="0" fontId="17" fillId="5" borderId="1" xfId="0" applyFont="1" applyFill="1" applyBorder="1" applyAlignment="1" applyProtection="1">
      <alignment horizontal="center"/>
      <protection/>
    </xf>
    <xf numFmtId="0" fontId="2" fillId="5" borderId="6" xfId="0" applyFont="1" applyFill="1" applyBorder="1" applyProtection="1">
      <protection/>
    </xf>
    <xf numFmtId="0" fontId="2" fillId="5" borderId="7" xfId="0" applyFont="1" applyFill="1" applyBorder="1" applyProtection="1">
      <protection/>
    </xf>
    <xf numFmtId="0" fontId="12" fillId="5" borderId="6" xfId="0" applyFont="1" applyFill="1" applyBorder="1" applyAlignment="1" applyProtection="1">
      <alignment horizontal="center"/>
      <protection/>
    </xf>
    <xf numFmtId="0" fontId="2" fillId="6" borderId="10" xfId="0" applyFont="1" applyFill="1" applyBorder="1" applyProtection="1">
      <protection/>
    </xf>
    <xf numFmtId="0" fontId="13" fillId="6" borderId="9" xfId="0" applyFont="1" applyFill="1" applyBorder="1" applyProtection="1">
      <protection/>
    </xf>
    <xf numFmtId="3" fontId="13" fillId="6" borderId="26" xfId="0" applyNumberFormat="1" applyFont="1" applyFill="1" applyBorder="1" applyAlignment="1" applyProtection="1">
      <alignment horizontal="right"/>
      <protection/>
    </xf>
    <xf numFmtId="3" fontId="2" fillId="6" borderId="9" xfId="0" applyNumberFormat="1" applyFont="1" applyFill="1" applyBorder="1" applyAlignment="1" applyProtection="1">
      <alignment horizontal="right"/>
      <protection/>
    </xf>
    <xf numFmtId="3" fontId="2" fillId="6" borderId="13" xfId="0" applyNumberFormat="1" applyFont="1" applyFill="1" applyBorder="1" applyAlignment="1" applyProtection="1">
      <alignment horizontal="right"/>
      <protection/>
    </xf>
    <xf numFmtId="0" fontId="2" fillId="0" borderId="12" xfId="0" applyFont="1" applyBorder="1" applyProtection="1">
      <protection/>
    </xf>
    <xf numFmtId="0" fontId="12" fillId="0" borderId="11" xfId="0" applyFont="1" applyBorder="1" applyProtection="1">
      <protection/>
    </xf>
    <xf numFmtId="3" fontId="12" fillId="0" borderId="35" xfId="0" applyNumberFormat="1" applyFont="1" applyFill="1" applyBorder="1" applyAlignment="1" applyProtection="1">
      <alignment horizontal="right"/>
      <protection/>
    </xf>
    <xf numFmtId="0" fontId="2" fillId="0" borderId="1" xfId="0" applyFont="1" applyBorder="1" applyProtection="1">
      <protection/>
    </xf>
    <xf numFmtId="3" fontId="12" fillId="0" borderId="27" xfId="0" applyNumberFormat="1" applyFont="1" applyFill="1" applyBorder="1" applyAlignment="1" applyProtection="1">
      <alignment horizontal="right"/>
      <protection/>
    </xf>
    <xf numFmtId="0" fontId="2" fillId="0" borderId="3" xfId="0" applyFont="1" applyBorder="1" applyProtection="1">
      <protection/>
    </xf>
    <xf numFmtId="0" fontId="2" fillId="6" borderId="28" xfId="0" applyFont="1" applyFill="1" applyBorder="1" applyProtection="1">
      <protection/>
    </xf>
    <xf numFmtId="3" fontId="13" fillId="6" borderId="30" xfId="21" applyNumberFormat="1" applyFont="1" applyFill="1" applyBorder="1" applyAlignment="1" applyProtection="1">
      <alignment horizontal="right"/>
      <protection/>
    </xf>
    <xf numFmtId="3" fontId="2" fillId="6" borderId="29" xfId="0" applyNumberFormat="1" applyFont="1" applyFill="1" applyBorder="1" applyProtection="1">
      <protection/>
    </xf>
    <xf numFmtId="3" fontId="2" fillId="6" borderId="31" xfId="0" applyNumberFormat="1" applyFont="1" applyFill="1" applyBorder="1" applyProtection="1">
      <protection/>
    </xf>
    <xf numFmtId="0" fontId="2" fillId="6" borderId="6" xfId="0" applyFont="1" applyFill="1" applyBorder="1" applyProtection="1">
      <protection/>
    </xf>
    <xf numFmtId="3" fontId="13" fillId="6" borderId="36" xfId="21" applyNumberFormat="1" applyFont="1" applyFill="1" applyBorder="1" applyAlignment="1" applyProtection="1">
      <alignment horizontal="right"/>
      <protection/>
    </xf>
    <xf numFmtId="3" fontId="2" fillId="6" borderId="7" xfId="0" applyNumberFormat="1" applyFont="1" applyFill="1" applyBorder="1" applyAlignment="1" applyProtection="1">
      <alignment horizontal="right"/>
      <protection/>
    </xf>
    <xf numFmtId="3" fontId="2" fillId="6" borderId="8" xfId="0" applyNumberFormat="1" applyFont="1" applyFill="1" applyBorder="1" applyAlignment="1" applyProtection="1">
      <alignment horizontal="right"/>
      <protection/>
    </xf>
    <xf numFmtId="0" fontId="2" fillId="5" borderId="1" xfId="0" applyFont="1" applyFill="1" applyBorder="1" applyProtection="1">
      <protection/>
    </xf>
    <xf numFmtId="0" fontId="2" fillId="6" borderId="37" xfId="0" applyFont="1" applyFill="1" applyBorder="1" applyProtection="1">
      <protection/>
    </xf>
    <xf numFmtId="3" fontId="3" fillId="6" borderId="25" xfId="0" applyNumberFormat="1" applyFont="1" applyFill="1" applyBorder="1" applyAlignment="1" applyProtection="1">
      <alignment horizontal="center"/>
      <protection/>
    </xf>
    <xf numFmtId="3" fontId="2" fillId="6" borderId="10" xfId="0" applyNumberFormat="1" applyFont="1" applyFill="1" applyBorder="1" applyAlignment="1" applyProtection="1">
      <alignment horizontal="right"/>
      <protection/>
    </xf>
    <xf numFmtId="3" fontId="2" fillId="0" borderId="2" xfId="0" applyNumberFormat="1" applyFont="1" applyFill="1" applyBorder="1" applyAlignment="1" applyProtection="1">
      <alignment horizontal="center"/>
      <protection/>
    </xf>
    <xf numFmtId="3" fontId="2" fillId="0" borderId="5" xfId="0" applyNumberFormat="1" applyFont="1" applyFill="1" applyBorder="1" applyAlignment="1" applyProtection="1">
      <alignment horizontal="center"/>
      <protection/>
    </xf>
    <xf numFmtId="3" fontId="3" fillId="6" borderId="31" xfId="0" applyNumberFormat="1" applyFont="1" applyFill="1" applyBorder="1" applyAlignment="1" applyProtection="1">
      <alignment horizontal="center"/>
      <protection/>
    </xf>
    <xf numFmtId="0" fontId="2" fillId="6" borderId="8" xfId="0" applyFont="1" applyFill="1" applyBorder="1" applyAlignment="1" applyProtection="1">
      <alignment horizontal="center"/>
      <protection/>
    </xf>
    <xf numFmtId="0" fontId="11" fillId="5" borderId="14" xfId="0" applyFont="1" applyFill="1" applyBorder="1" applyAlignment="1" applyProtection="1">
      <alignment horizontal="center" vertical="center"/>
      <protection/>
    </xf>
    <xf numFmtId="0" fontId="11" fillId="5" borderId="13" xfId="0" applyFont="1" applyFill="1" applyBorder="1" applyAlignment="1" applyProtection="1">
      <alignment horizontal="left" vertical="center"/>
      <protection/>
    </xf>
    <xf numFmtId="169" fontId="10" fillId="5" borderId="23" xfId="0" applyNumberFormat="1" applyFont="1" applyFill="1" applyBorder="1" applyAlignment="1" applyProtection="1">
      <alignment horizontal="center" vertical="center"/>
      <protection/>
    </xf>
    <xf numFmtId="169" fontId="2" fillId="5" borderId="10" xfId="0" applyNumberFormat="1" applyFont="1" applyFill="1" applyBorder="1" applyProtection="1">
      <protection/>
    </xf>
    <xf numFmtId="169" fontId="2" fillId="5" borderId="9" xfId="0" applyNumberFormat="1" applyFont="1" applyFill="1" applyBorder="1" applyProtection="1">
      <protection/>
    </xf>
    <xf numFmtId="169" fontId="2" fillId="5" borderId="13" xfId="0" applyNumberFormat="1" applyFont="1" applyFill="1" applyBorder="1" applyProtection="1">
      <protection/>
    </xf>
    <xf numFmtId="0" fontId="2" fillId="0" borderId="10" xfId="0" applyFont="1" applyBorder="1" applyProtection="1">
      <protection/>
    </xf>
    <xf numFmtId="0" fontId="2" fillId="0" borderId="9" xfId="0" applyFont="1" applyBorder="1" applyProtection="1">
      <protection/>
    </xf>
    <xf numFmtId="169" fontId="2" fillId="0" borderId="38" xfId="0" applyNumberFormat="1" applyFont="1" applyFill="1" applyBorder="1" applyAlignment="1" applyProtection="1">
      <alignment horizontal="center"/>
      <protection/>
    </xf>
    <xf numFmtId="2" fontId="2" fillId="0" borderId="9" xfId="0" applyNumberFormat="1" applyFont="1" applyBorder="1" applyProtection="1">
      <protection/>
    </xf>
    <xf numFmtId="169" fontId="2" fillId="0" borderId="9" xfId="0" applyNumberFormat="1" applyFont="1" applyBorder="1" applyProtection="1">
      <protection/>
    </xf>
    <xf numFmtId="169" fontId="2" fillId="0" borderId="9" xfId="0" applyNumberFormat="1" applyFont="1" applyFill="1" applyBorder="1" applyAlignment="1" applyProtection="1">
      <alignment horizontal="center"/>
      <protection/>
    </xf>
    <xf numFmtId="169" fontId="2" fillId="0" borderId="13" xfId="0" applyNumberFormat="1" applyFont="1" applyBorder="1" applyProtection="1">
      <protection/>
    </xf>
    <xf numFmtId="0" fontId="2" fillId="0" borderId="0" xfId="0" applyFont="1" applyBorder="1" applyProtection="1">
      <protection/>
    </xf>
    <xf numFmtId="169" fontId="2" fillId="0" borderId="39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Border="1" applyProtection="1">
      <protection/>
    </xf>
    <xf numFmtId="169" fontId="2" fillId="0" borderId="0" xfId="0" applyNumberFormat="1" applyFont="1" applyBorder="1" applyProtection="1">
      <protection/>
    </xf>
    <xf numFmtId="169" fontId="2" fillId="0" borderId="0" xfId="0" applyNumberFormat="1" applyFont="1" applyFill="1" applyBorder="1" applyAlignment="1" applyProtection="1">
      <alignment horizontal="center"/>
      <protection/>
    </xf>
    <xf numFmtId="169" fontId="2" fillId="0" borderId="2" xfId="0" applyNumberFormat="1" applyFont="1" applyBorder="1" applyProtection="1">
      <protection/>
    </xf>
    <xf numFmtId="169" fontId="7" fillId="0" borderId="0" xfId="0" applyNumberFormat="1" applyFont="1" applyFill="1" applyBorder="1" applyAlignment="1" applyProtection="1">
      <alignment horizontal="center"/>
      <protection/>
    </xf>
    <xf numFmtId="0" fontId="2" fillId="0" borderId="6" xfId="0" applyFont="1" applyBorder="1" applyProtection="1">
      <protection/>
    </xf>
    <xf numFmtId="0" fontId="2" fillId="0" borderId="7" xfId="0" applyFont="1" applyBorder="1" applyProtection="1">
      <protection/>
    </xf>
    <xf numFmtId="169" fontId="2" fillId="0" borderId="40" xfId="0" applyNumberFormat="1" applyFont="1" applyFill="1" applyBorder="1" applyAlignment="1" applyProtection="1">
      <alignment horizontal="center"/>
      <protection/>
    </xf>
    <xf numFmtId="2" fontId="2" fillId="0" borderId="7" xfId="0" applyNumberFormat="1" applyFont="1" applyBorder="1" applyProtection="1">
      <protection/>
    </xf>
    <xf numFmtId="169" fontId="2" fillId="0" borderId="7" xfId="0" applyNumberFormat="1" applyFont="1" applyBorder="1" applyProtection="1">
      <protection/>
    </xf>
    <xf numFmtId="169" fontId="2" fillId="0" borderId="7" xfId="0" applyNumberFormat="1" applyFont="1" applyFill="1" applyBorder="1" applyAlignment="1" applyProtection="1">
      <alignment horizontal="center"/>
      <protection/>
    </xf>
    <xf numFmtId="169" fontId="2" fillId="0" borderId="8" xfId="0" applyNumberFormat="1" applyFont="1" applyBorder="1" applyProtection="1">
      <protection/>
    </xf>
    <xf numFmtId="0" fontId="37" fillId="5" borderId="14" xfId="0" applyFont="1" applyFill="1" applyBorder="1" applyProtection="1">
      <protection/>
    </xf>
    <xf numFmtId="0" fontId="18" fillId="5" borderId="33" xfId="0" applyFont="1" applyFill="1" applyBorder="1" applyAlignment="1" applyProtection="1">
      <alignment horizontal="center"/>
      <protection/>
    </xf>
    <xf numFmtId="0" fontId="18" fillId="5" borderId="14" xfId="0" applyFont="1" applyFill="1" applyBorder="1" applyAlignment="1" applyProtection="1">
      <alignment horizontal="center"/>
      <protection/>
    </xf>
    <xf numFmtId="0" fontId="18" fillId="0" borderId="9" xfId="0" applyFont="1" applyBorder="1" applyAlignment="1" applyProtection="1">
      <alignment horizontal="left"/>
      <protection/>
    </xf>
    <xf numFmtId="3" fontId="7" fillId="0" borderId="41" xfId="0" applyNumberFormat="1" applyFont="1" applyFill="1" applyBorder="1" applyProtection="1">
      <protection/>
    </xf>
    <xf numFmtId="0" fontId="18" fillId="0" borderId="0" xfId="0" applyFont="1" applyBorder="1" applyAlignment="1" applyProtection="1">
      <alignment horizontal="left"/>
      <protection/>
    </xf>
    <xf numFmtId="0" fontId="18" fillId="0" borderId="4" xfId="0" applyFont="1" applyBorder="1" applyAlignment="1" applyProtection="1">
      <alignment horizontal="left"/>
      <protection/>
    </xf>
    <xf numFmtId="3" fontId="7" fillId="0" borderId="22" xfId="0" applyNumberFormat="1" applyFont="1" applyFill="1" applyBorder="1" applyProtection="1">
      <protection/>
    </xf>
    <xf numFmtId="0" fontId="18" fillId="0" borderId="7" xfId="0" applyFont="1" applyBorder="1" applyAlignment="1" applyProtection="1">
      <alignment horizontal="left"/>
      <protection/>
    </xf>
    <xf numFmtId="3" fontId="7" fillId="0" borderId="42" xfId="0" applyNumberFormat="1" applyFont="1" applyFill="1" applyBorder="1" applyProtection="1">
      <protection/>
    </xf>
    <xf numFmtId="0" fontId="2" fillId="0" borderId="33" xfId="0" applyFont="1" applyBorder="1" applyProtection="1">
      <protection/>
    </xf>
    <xf numFmtId="0" fontId="3" fillId="0" borderId="32" xfId="0" applyFont="1" applyBorder="1" applyProtection="1">
      <protection/>
    </xf>
    <xf numFmtId="3" fontId="2" fillId="0" borderId="43" xfId="0" applyNumberFormat="1" applyFont="1" applyBorder="1" applyProtection="1">
      <protection/>
    </xf>
    <xf numFmtId="3" fontId="18" fillId="0" borderId="21" xfId="0" applyNumberFormat="1" applyFont="1" applyBorder="1" applyProtection="1">
      <protection/>
    </xf>
    <xf numFmtId="3" fontId="2" fillId="0" borderId="14" xfId="0" applyNumberFormat="1" applyFont="1" applyBorder="1" applyProtection="1">
      <protection/>
    </xf>
    <xf numFmtId="3" fontId="18" fillId="0" borderId="44" xfId="0" applyNumberFormat="1" applyFont="1" applyBorder="1" applyProtection="1">
      <protection/>
    </xf>
    <xf numFmtId="3" fontId="18" fillId="0" borderId="45" xfId="0" applyNumberFormat="1" applyFont="1" applyBorder="1" applyProtection="1">
      <protection/>
    </xf>
    <xf numFmtId="16" fontId="11" fillId="5" borderId="10" xfId="0" applyNumberFormat="1" applyFont="1" applyFill="1" applyBorder="1" applyAlignment="1" applyProtection="1">
      <alignment horizontal="center" vertical="center"/>
      <protection/>
    </xf>
    <xf numFmtId="0" fontId="10" fillId="5" borderId="33" xfId="0" applyFont="1" applyFill="1" applyBorder="1" applyAlignment="1" applyProtection="1">
      <alignment horizontal="left" vertical="center"/>
      <protection/>
    </xf>
    <xf numFmtId="0" fontId="10" fillId="5" borderId="32" xfId="0" applyFont="1" applyFill="1" applyBorder="1" applyAlignment="1" applyProtection="1">
      <alignment horizontal="left" vertical="center"/>
      <protection/>
    </xf>
    <xf numFmtId="0" fontId="10" fillId="5" borderId="34" xfId="0" applyFont="1" applyFill="1" applyBorder="1" applyAlignment="1" applyProtection="1">
      <alignment horizontal="left" vertical="center"/>
      <protection/>
    </xf>
    <xf numFmtId="0" fontId="12" fillId="0" borderId="32" xfId="0" applyFont="1" applyBorder="1" applyProtection="1">
      <protection/>
    </xf>
    <xf numFmtId="0" fontId="2" fillId="0" borderId="32" xfId="0" applyFont="1" applyBorder="1" applyProtection="1">
      <protection/>
    </xf>
    <xf numFmtId="169" fontId="2" fillId="0" borderId="34" xfId="0" applyNumberFormat="1" applyFont="1" applyBorder="1" applyProtection="1">
      <protection/>
    </xf>
    <xf numFmtId="0" fontId="2" fillId="0" borderId="0" xfId="0" applyFont="1" applyAlignment="1" applyProtection="1">
      <alignment horizontal="center"/>
      <protection locked="0"/>
    </xf>
    <xf numFmtId="2" fontId="2" fillId="0" borderId="0" xfId="0" applyNumberFormat="1" applyFont="1" applyProtection="1"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169" fontId="2" fillId="0" borderId="0" xfId="0" applyNumberFormat="1" applyFont="1" applyBorder="1" applyProtection="1">
      <protection locked="0"/>
    </xf>
    <xf numFmtId="169" fontId="2" fillId="0" borderId="0" xfId="0" applyNumberFormat="1" applyFont="1" applyFill="1" applyBorder="1" applyProtection="1">
      <protection locked="0"/>
    </xf>
    <xf numFmtId="169" fontId="2" fillId="0" borderId="0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3" fontId="46" fillId="2" borderId="23" xfId="28" applyNumberFormat="1" applyFont="1" applyFill="1" applyBorder="1" applyProtection="1">
      <alignment/>
      <protection locked="0"/>
    </xf>
    <xf numFmtId="3" fontId="46" fillId="2" borderId="44" xfId="28" applyNumberFormat="1" applyFont="1" applyFill="1" applyBorder="1" applyProtection="1">
      <alignment/>
      <protection locked="0"/>
    </xf>
    <xf numFmtId="176" fontId="2" fillId="0" borderId="0" xfId="0" applyNumberFormat="1" applyFont="1" applyBorder="1" applyAlignment="1" applyProtection="1">
      <alignment horizontal="center"/>
      <protection locked="0"/>
    </xf>
    <xf numFmtId="169" fontId="43" fillId="0" borderId="0" xfId="0" applyNumberFormat="1" applyFont="1" applyFill="1" applyBorder="1" applyProtection="1">
      <protection locked="0"/>
    </xf>
    <xf numFmtId="3" fontId="46" fillId="2" borderId="45" xfId="28" applyNumberFormat="1" applyFont="1" applyFill="1" applyBorder="1" applyProtection="1">
      <alignment/>
      <protection locked="0"/>
    </xf>
    <xf numFmtId="169" fontId="44" fillId="0" borderId="0" xfId="0" applyNumberFormat="1" applyFont="1" applyFill="1" applyBorder="1" applyProtection="1">
      <protection locked="0"/>
    </xf>
    <xf numFmtId="169" fontId="3" fillId="0" borderId="0" xfId="0" applyNumberFormat="1" applyFont="1" applyBorder="1" applyProtection="1">
      <protection locked="0"/>
    </xf>
    <xf numFmtId="170" fontId="2" fillId="0" borderId="0" xfId="0" applyNumberFormat="1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2" fillId="0" borderId="0" xfId="0" applyNumberFormat="1" applyFont="1" applyBorder="1" applyProtection="1">
      <protection locked="0"/>
    </xf>
    <xf numFmtId="173" fontId="2" fillId="0" borderId="0" xfId="0" applyNumberFormat="1" applyFont="1" applyBorder="1" applyProtection="1">
      <protection locked="0"/>
    </xf>
    <xf numFmtId="0" fontId="2" fillId="0" borderId="0" xfId="0" applyFont="1" applyBorder="1" applyProtection="1">
      <protection locked="0"/>
    </xf>
    <xf numFmtId="3" fontId="2" fillId="0" borderId="0" xfId="0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3" fontId="2" fillId="2" borderId="13" xfId="0" applyNumberFormat="1" applyFont="1" applyFill="1" applyBorder="1" applyProtection="1">
      <protection locked="0"/>
    </xf>
    <xf numFmtId="0" fontId="14" fillId="0" borderId="0" xfId="0" applyFont="1" applyFill="1" applyBorder="1" applyProtection="1">
      <protection locked="0"/>
    </xf>
    <xf numFmtId="3" fontId="2" fillId="2" borderId="2" xfId="0" applyNumberFormat="1" applyFont="1" applyFill="1" applyBorder="1" applyProtection="1">
      <protection locked="0"/>
    </xf>
    <xf numFmtId="3" fontId="2" fillId="2" borderId="5" xfId="0" applyNumberFormat="1" applyFont="1" applyFill="1" applyBorder="1" applyProtection="1">
      <protection locked="0"/>
    </xf>
    <xf numFmtId="16" fontId="2" fillId="0" borderId="0" xfId="0" applyNumberFormat="1" applyFont="1" applyBorder="1" applyProtection="1" quotePrefix="1">
      <protection locked="0"/>
    </xf>
    <xf numFmtId="3" fontId="2" fillId="0" borderId="0" xfId="0" applyNumberFormat="1" applyFont="1" applyBorder="1" applyProtection="1">
      <protection locked="0"/>
    </xf>
    <xf numFmtId="3" fontId="2" fillId="2" borderId="10" xfId="0" applyNumberFormat="1" applyFont="1" applyFill="1" applyBorder="1" applyProtection="1">
      <protection locked="0"/>
    </xf>
    <xf numFmtId="3" fontId="2" fillId="2" borderId="9" xfId="0" applyNumberFormat="1" applyFont="1" applyFill="1" applyBorder="1" applyProtection="1">
      <protection locked="0"/>
    </xf>
    <xf numFmtId="3" fontId="2" fillId="2" borderId="1" xfId="0" applyNumberFormat="1" applyFont="1" applyFill="1" applyBorder="1" applyProtection="1">
      <protection locked="0"/>
    </xf>
    <xf numFmtId="3" fontId="2" fillId="2" borderId="0" xfId="0" applyNumberFormat="1" applyFont="1" applyFill="1" applyBorder="1" applyProtection="1">
      <protection locked="0"/>
    </xf>
    <xf numFmtId="3" fontId="2" fillId="2" borderId="3" xfId="0" applyNumberFormat="1" applyFont="1" applyFill="1" applyBorder="1" applyProtection="1">
      <protection locked="0"/>
    </xf>
    <xf numFmtId="3" fontId="2" fillId="2" borderId="4" xfId="0" applyNumberFormat="1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16" fontId="2" fillId="0" borderId="0" xfId="0" applyNumberFormat="1" applyFont="1" applyFill="1" applyBorder="1" applyProtection="1">
      <protection locked="0"/>
    </xf>
    <xf numFmtId="3" fontId="3" fillId="0" borderId="0" xfId="0" applyNumberFormat="1" applyFont="1" applyFill="1" applyBorder="1" applyProtection="1">
      <protection locked="0"/>
    </xf>
    <xf numFmtId="16" fontId="2" fillId="0" borderId="0" xfId="0" applyNumberFormat="1" applyFont="1" applyBorder="1" applyAlignment="1" applyProtection="1" quotePrefix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Protection="1">
      <protection locked="0"/>
    </xf>
    <xf numFmtId="3" fontId="12" fillId="0" borderId="0" xfId="0" applyNumberFormat="1" applyFont="1" applyFill="1" applyBorder="1" applyProtection="1">
      <protection locked="0"/>
    </xf>
    <xf numFmtId="0" fontId="11" fillId="3" borderId="23" xfId="0" applyFont="1" applyFill="1" applyBorder="1" applyAlignment="1" applyProtection="1">
      <alignment horizontal="center"/>
      <protection locked="0"/>
    </xf>
    <xf numFmtId="0" fontId="11" fillId="3" borderId="44" xfId="0" applyFont="1" applyFill="1" applyBorder="1" applyAlignment="1" applyProtection="1">
      <alignment horizontal="center"/>
      <protection locked="0"/>
    </xf>
    <xf numFmtId="0" fontId="14" fillId="7" borderId="34" xfId="0" applyFont="1" applyFill="1" applyBorder="1" applyAlignment="1" applyProtection="1">
      <alignment horizontal="center"/>
      <protection locked="0"/>
    </xf>
    <xf numFmtId="1" fontId="12" fillId="7" borderId="26" xfId="0" applyNumberFormat="1" applyFont="1" applyFill="1" applyBorder="1" applyAlignment="1" applyProtection="1">
      <alignment horizontal="center"/>
      <protection locked="0"/>
    </xf>
    <xf numFmtId="1" fontId="12" fillId="7" borderId="27" xfId="0" applyNumberFormat="1" applyFont="1" applyFill="1" applyBorder="1" applyAlignment="1" applyProtection="1">
      <alignment horizontal="center"/>
      <protection locked="0"/>
    </xf>
    <xf numFmtId="0" fontId="12" fillId="7" borderId="27" xfId="0" applyFont="1" applyFill="1" applyBorder="1" applyProtection="1">
      <protection locked="0"/>
    </xf>
    <xf numFmtId="1" fontId="12" fillId="7" borderId="35" xfId="0" applyNumberFormat="1" applyFont="1" applyFill="1" applyBorder="1" applyAlignment="1" applyProtection="1">
      <alignment horizontal="center"/>
      <protection locked="0"/>
    </xf>
    <xf numFmtId="0" fontId="12" fillId="7" borderId="36" xfId="0" applyFont="1" applyFill="1" applyBorder="1" applyProtection="1">
      <protection locked="0"/>
    </xf>
    <xf numFmtId="0" fontId="13" fillId="0" borderId="0" xfId="0" applyFont="1" applyBorder="1" applyProtection="1">
      <protection locked="0"/>
    </xf>
    <xf numFmtId="0" fontId="29" fillId="0" borderId="0" xfId="0" applyFont="1" applyBorder="1" applyProtection="1">
      <protection locked="0"/>
    </xf>
    <xf numFmtId="3" fontId="2" fillId="2" borderId="13" xfId="0" applyNumberFormat="1" applyFont="1" applyFill="1" applyBorder="1" applyProtection="1">
      <protection locked="0"/>
    </xf>
    <xf numFmtId="16" fontId="2" fillId="0" borderId="0" xfId="0" applyNumberFormat="1" applyFont="1" applyBorder="1" applyProtection="1" quotePrefix="1">
      <protection locked="0"/>
    </xf>
    <xf numFmtId="3" fontId="2" fillId="2" borderId="10" xfId="0" applyNumberFormat="1" applyFont="1" applyFill="1" applyBorder="1" applyProtection="1">
      <protection locked="0"/>
    </xf>
    <xf numFmtId="3" fontId="2" fillId="2" borderId="9" xfId="0" applyNumberFormat="1" applyFont="1" applyFill="1" applyBorder="1" applyProtection="1">
      <protection locked="0"/>
    </xf>
    <xf numFmtId="16" fontId="2" fillId="0" borderId="0" xfId="0" applyNumberFormat="1" applyFont="1" applyBorder="1" applyAlignment="1" applyProtection="1" quotePrefix="1">
      <alignment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10" fontId="17" fillId="0" borderId="0" xfId="46" applyNumberFormat="1" applyFont="1" applyFill="1" applyBorder="1" applyAlignment="1" applyProtection="1">
      <alignment horizontal="center"/>
      <protection locked="0"/>
    </xf>
    <xf numFmtId="3" fontId="12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Border="1" applyProtection="1">
      <protection locked="0"/>
    </xf>
    <xf numFmtId="16" fontId="2" fillId="0" borderId="0" xfId="29" applyNumberFormat="1" applyFont="1" applyBorder="1" applyAlignment="1" applyProtection="1" quotePrefix="1">
      <alignment/>
      <protection locked="0"/>
    </xf>
    <xf numFmtId="0" fontId="2" fillId="0" borderId="0" xfId="29" applyFont="1" applyFill="1" applyBorder="1" applyProtection="1">
      <alignment/>
      <protection locked="0"/>
    </xf>
    <xf numFmtId="3" fontId="2" fillId="0" borderId="0" xfId="29" applyNumberFormat="1" applyFont="1" applyFill="1" applyBorder="1" applyProtection="1">
      <alignment/>
      <protection locked="0"/>
    </xf>
    <xf numFmtId="3" fontId="2" fillId="0" borderId="0" xfId="29" applyNumberFormat="1" applyFont="1" applyBorder="1" applyProtection="1">
      <alignment/>
      <protection locked="0"/>
    </xf>
    <xf numFmtId="0" fontId="2" fillId="0" borderId="0" xfId="29" applyFont="1" applyBorder="1" applyProtection="1">
      <alignment/>
      <protection locked="0"/>
    </xf>
    <xf numFmtId="3" fontId="7" fillId="0" borderId="0" xfId="29" applyNumberFormat="1" applyFont="1" applyFill="1" applyBorder="1" applyProtection="1">
      <alignment/>
      <protection locked="0"/>
    </xf>
    <xf numFmtId="0" fontId="50" fillId="0" borderId="0" xfId="29" applyFont="1" applyFill="1" applyBorder="1" applyProtection="1">
      <alignment/>
      <protection locked="0"/>
    </xf>
    <xf numFmtId="0" fontId="45" fillId="0" borderId="0" xfId="29" applyProtection="1">
      <alignment/>
      <protection locked="0"/>
    </xf>
    <xf numFmtId="168" fontId="2" fillId="2" borderId="10" xfId="26" applyNumberFormat="1" applyFont="1" applyFill="1" applyBorder="1" applyAlignment="1" applyProtection="1">
      <alignment/>
      <protection locked="0"/>
    </xf>
    <xf numFmtId="168" fontId="2" fillId="2" borderId="9" xfId="26" applyNumberFormat="1" applyFont="1" applyFill="1" applyBorder="1" applyAlignment="1" applyProtection="1">
      <alignment/>
      <protection locked="0"/>
    </xf>
    <xf numFmtId="168" fontId="2" fillId="2" borderId="13" xfId="26" applyNumberFormat="1" applyFont="1" applyFill="1" applyBorder="1" applyAlignment="1" applyProtection="1">
      <alignment/>
      <protection locked="0"/>
    </xf>
    <xf numFmtId="3" fontId="2" fillId="7" borderId="46" xfId="29" applyNumberFormat="1" applyFont="1" applyFill="1" applyBorder="1" applyProtection="1">
      <alignment/>
      <protection locked="0"/>
    </xf>
    <xf numFmtId="3" fontId="2" fillId="7" borderId="47" xfId="29" applyNumberFormat="1" applyFont="1" applyFill="1" applyBorder="1" applyProtection="1">
      <alignment/>
      <protection locked="0"/>
    </xf>
    <xf numFmtId="3" fontId="2" fillId="7" borderId="48" xfId="29" applyNumberFormat="1" applyFont="1" applyFill="1" applyBorder="1" applyProtection="1">
      <alignment/>
      <protection locked="0"/>
    </xf>
    <xf numFmtId="16" fontId="2" fillId="0" borderId="0" xfId="29" applyNumberFormat="1" applyFont="1" applyBorder="1" applyProtection="1" quotePrefix="1">
      <alignment/>
      <protection locked="0"/>
    </xf>
    <xf numFmtId="16" fontId="2" fillId="0" borderId="0" xfId="29" applyNumberFormat="1" applyFont="1" applyFill="1" applyBorder="1" applyProtection="1">
      <alignment/>
      <protection locked="0"/>
    </xf>
    <xf numFmtId="0" fontId="3" fillId="0" borderId="0" xfId="29" applyFont="1" applyFill="1" applyBorder="1" applyProtection="1">
      <alignment/>
      <protection locked="0"/>
    </xf>
    <xf numFmtId="3" fontId="3" fillId="0" borderId="0" xfId="29" applyNumberFormat="1" applyFont="1" applyFill="1" applyBorder="1" applyProtection="1">
      <alignment/>
      <protection locked="0"/>
    </xf>
    <xf numFmtId="3" fontId="13" fillId="0" borderId="0" xfId="0" applyNumberFormat="1" applyFont="1" applyFill="1" applyBorder="1" applyProtection="1">
      <protection locked="0"/>
    </xf>
    <xf numFmtId="0" fontId="32" fillId="0" borderId="0" xfId="0" applyFont="1" applyBorder="1" applyProtection="1">
      <protection locked="0"/>
    </xf>
    <xf numFmtId="4" fontId="2" fillId="0" borderId="0" xfId="0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16" fontId="3" fillId="0" borderId="0" xfId="0" applyNumberFormat="1" applyFont="1" applyFill="1" applyBorder="1" applyProtection="1" quotePrefix="1">
      <protection locked="0"/>
    </xf>
    <xf numFmtId="4" fontId="2" fillId="0" borderId="0" xfId="0" applyNumberFormat="1" applyFont="1" applyBorder="1" applyProtection="1">
      <protection locked="0"/>
    </xf>
    <xf numFmtId="4" fontId="2" fillId="0" borderId="39" xfId="0" applyNumberFormat="1" applyFont="1" applyBorder="1" applyProtection="1">
      <protection locked="0"/>
    </xf>
    <xf numFmtId="0" fontId="16" fillId="0" borderId="0" xfId="0" applyFont="1" applyBorder="1" applyProtection="1">
      <protection locked="0"/>
    </xf>
    <xf numFmtId="0" fontId="16" fillId="0" borderId="0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14" fillId="3" borderId="14" xfId="0" applyFont="1" applyFill="1" applyBorder="1" applyAlignment="1" applyProtection="1">
      <alignment horizontal="center" vertical="center" wrapText="1"/>
      <protection locked="0"/>
    </xf>
    <xf numFmtId="0" fontId="14" fillId="3" borderId="17" xfId="0" applyFont="1" applyFill="1" applyBorder="1" applyAlignment="1" applyProtection="1">
      <alignment horizontal="center" wrapText="1"/>
      <protection locked="0"/>
    </xf>
    <xf numFmtId="0" fontId="14" fillId="0" borderId="45" xfId="0" applyFont="1" applyBorder="1" applyAlignment="1" applyProtection="1">
      <alignment horizontal="center"/>
      <protection locked="0"/>
    </xf>
    <xf numFmtId="0" fontId="12" fillId="0" borderId="45" xfId="0" applyFont="1" applyBorder="1" applyAlignment="1" applyProtection="1">
      <alignment horizontal="center"/>
      <protection locked="0"/>
    </xf>
    <xf numFmtId="0" fontId="11" fillId="3" borderId="21" xfId="0" applyFont="1" applyFill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0" fontId="12" fillId="0" borderId="49" xfId="0" applyFont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0" fontId="14" fillId="3" borderId="16" xfId="0" applyFont="1" applyFill="1" applyBorder="1" applyAlignment="1" applyProtection="1">
      <alignment horizontal="center" vertical="center" wrapText="1"/>
      <protection locked="0"/>
    </xf>
    <xf numFmtId="2" fontId="12" fillId="2" borderId="50" xfId="0" applyNumberFormat="1" applyFont="1" applyFill="1" applyBorder="1" applyAlignment="1" applyProtection="1">
      <alignment horizontal="center"/>
      <protection locked="0"/>
    </xf>
    <xf numFmtId="2" fontId="12" fillId="2" borderId="51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Protection="1">
      <protection locked="0"/>
    </xf>
    <xf numFmtId="0" fontId="14" fillId="2" borderId="19" xfId="0" applyFont="1" applyFill="1" applyBorder="1" applyAlignment="1" applyProtection="1">
      <alignment horizontal="center"/>
      <protection locked="0"/>
    </xf>
    <xf numFmtId="0" fontId="14" fillId="2" borderId="49" xfId="0" applyFont="1" applyFill="1" applyBorder="1" applyAlignment="1" applyProtection="1">
      <alignment horizontal="center"/>
      <protection locked="0"/>
    </xf>
    <xf numFmtId="3" fontId="2" fillId="2" borderId="4" xfId="0" applyNumberFormat="1" applyFont="1" applyFill="1" applyBorder="1" applyProtection="1">
      <protection locked="0"/>
    </xf>
    <xf numFmtId="3" fontId="2" fillId="2" borderId="5" xfId="0" applyNumberFormat="1" applyFont="1" applyFill="1" applyBorder="1" applyProtection="1">
      <protection locked="0"/>
    </xf>
    <xf numFmtId="3" fontId="2" fillId="2" borderId="3" xfId="0" applyNumberFormat="1" applyFont="1" applyFill="1" applyBorder="1" applyProtection="1">
      <protection locked="0"/>
    </xf>
    <xf numFmtId="0" fontId="20" fillId="0" borderId="0" xfId="0" applyFont="1" applyBorder="1" applyAlignment="1" applyProtection="1">
      <alignment horizontal="left"/>
      <protection locked="0"/>
    </xf>
    <xf numFmtId="3" fontId="2" fillId="2" borderId="3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locked="0"/>
    </xf>
    <xf numFmtId="3" fontId="2" fillId="2" borderId="5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6" fontId="2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center"/>
      <protection locked="0"/>
    </xf>
    <xf numFmtId="16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6" fontId="20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14" fillId="0" borderId="0" xfId="0" applyFont="1" applyFill="1" applyBorder="1" applyAlignment="1" applyProtection="1">
      <alignment horizontal="center" wrapText="1"/>
      <protection locked="0"/>
    </xf>
    <xf numFmtId="2" fontId="12" fillId="2" borderId="52" xfId="0" applyNumberFormat="1" applyFont="1" applyFill="1" applyBorder="1" applyAlignment="1" applyProtection="1">
      <alignment horizontal="center"/>
      <protection locked="0"/>
    </xf>
    <xf numFmtId="2" fontId="36" fillId="0" borderId="0" xfId="0" applyNumberFormat="1" applyFont="1" applyFill="1" applyBorder="1" applyAlignment="1" applyProtection="1">
      <alignment horizontal="center"/>
      <protection locked="0"/>
    </xf>
    <xf numFmtId="9" fontId="36" fillId="2" borderId="53" xfId="46" applyFont="1" applyFill="1" applyBorder="1" applyAlignment="1" applyProtection="1">
      <alignment horizontal="center"/>
      <protection locked="0"/>
    </xf>
    <xf numFmtId="9" fontId="36" fillId="2" borderId="54" xfId="46" applyFont="1" applyFill="1" applyBorder="1" applyAlignment="1" applyProtection="1">
      <alignment horizontal="center"/>
      <protection locked="0"/>
    </xf>
    <xf numFmtId="9" fontId="36" fillId="2" borderId="30" xfId="46" applyFont="1" applyFill="1" applyBorder="1" applyAlignment="1" applyProtection="1">
      <alignment horizontal="center"/>
      <protection locked="0"/>
    </xf>
    <xf numFmtId="166" fontId="36" fillId="2" borderId="54" xfId="46" applyNumberFormat="1" applyFont="1" applyFill="1" applyBorder="1" applyAlignment="1" applyProtection="1">
      <alignment horizontal="center"/>
      <protection locked="0"/>
    </xf>
    <xf numFmtId="166" fontId="36" fillId="2" borderId="53" xfId="46" applyNumberFormat="1" applyFont="1" applyFill="1" applyBorder="1" applyAlignment="1" applyProtection="1">
      <alignment horizontal="center"/>
      <protection locked="0"/>
    </xf>
    <xf numFmtId="166" fontId="36" fillId="2" borderId="30" xfId="46" applyNumberFormat="1" applyFont="1" applyFill="1" applyBorder="1" applyAlignment="1" applyProtection="1">
      <alignment horizontal="center"/>
      <protection locked="0"/>
    </xf>
    <xf numFmtId="2" fontId="14" fillId="0" borderId="0" xfId="0" applyNumberFormat="1" applyFont="1" applyFill="1" applyBorder="1" applyAlignment="1" applyProtection="1">
      <alignment horizontal="center"/>
      <protection locked="0"/>
    </xf>
    <xf numFmtId="2" fontId="12" fillId="2" borderId="49" xfId="0" applyNumberFormat="1" applyFont="1" applyFill="1" applyBorder="1" applyAlignment="1" applyProtection="1">
      <alignment horizontal="center"/>
      <protection locked="0"/>
    </xf>
    <xf numFmtId="3" fontId="2" fillId="2" borderId="55" xfId="0" applyNumberFormat="1" applyFont="1" applyFill="1" applyBorder="1" applyProtection="1">
      <protection locked="0"/>
    </xf>
    <xf numFmtId="0" fontId="12" fillId="2" borderId="0" xfId="0" applyFont="1" applyFill="1" applyBorder="1" applyProtection="1">
      <protection locked="0"/>
    </xf>
    <xf numFmtId="3" fontId="2" fillId="2" borderId="12" xfId="0" applyNumberFormat="1" applyFont="1" applyFill="1" applyBorder="1" applyProtection="1">
      <protection locked="0"/>
    </xf>
    <xf numFmtId="3" fontId="2" fillId="2" borderId="11" xfId="0" applyNumberFormat="1" applyFont="1" applyFill="1" applyBorder="1" applyProtection="1">
      <protection locked="0"/>
    </xf>
    <xf numFmtId="3" fontId="2" fillId="2" borderId="55" xfId="0" applyNumberFormat="1" applyFont="1" applyFill="1" applyBorder="1" applyAlignment="1" applyProtection="1">
      <alignment/>
      <protection locked="0"/>
    </xf>
    <xf numFmtId="0" fontId="2" fillId="0" borderId="0" xfId="25" applyFont="1" applyFill="1" applyBorder="1" applyProtection="1">
      <alignment/>
      <protection locked="0"/>
    </xf>
    <xf numFmtId="3" fontId="2" fillId="2" borderId="55" xfId="0" applyNumberFormat="1" applyFont="1" applyFill="1" applyBorder="1" applyProtection="1">
      <protection locked="0"/>
    </xf>
    <xf numFmtId="3" fontId="2" fillId="2" borderId="11" xfId="0" applyNumberFormat="1" applyFont="1" applyFill="1" applyBorder="1" applyProtection="1">
      <protection locked="0"/>
    </xf>
    <xf numFmtId="0" fontId="3" fillId="0" borderId="0" xfId="25" applyFont="1" applyFill="1" applyBorder="1" applyProtection="1">
      <alignment/>
      <protection locked="0"/>
    </xf>
    <xf numFmtId="10" fontId="13" fillId="0" borderId="0" xfId="25" applyNumberFormat="1" applyFont="1" applyFill="1" applyBorder="1" applyProtection="1">
      <alignment/>
      <protection locked="0"/>
    </xf>
    <xf numFmtId="166" fontId="3" fillId="0" borderId="0" xfId="46" applyNumberFormat="1" applyFont="1" applyFill="1" applyBorder="1" applyAlignment="1" applyProtection="1">
      <alignment/>
      <protection locked="0"/>
    </xf>
    <xf numFmtId="166" fontId="3" fillId="0" borderId="0" xfId="46" applyNumberFormat="1" applyFont="1" applyFill="1" applyBorder="1" applyAlignment="1" applyProtection="1">
      <alignment horizontal="center"/>
      <protection locked="0"/>
    </xf>
    <xf numFmtId="3" fontId="13" fillId="0" borderId="0" xfId="25" applyNumberFormat="1" applyFont="1" applyFill="1" applyBorder="1" applyProtection="1">
      <alignment/>
      <protection locked="0"/>
    </xf>
    <xf numFmtId="3" fontId="3" fillId="0" borderId="0" xfId="46" applyNumberFormat="1" applyFont="1" applyFill="1" applyBorder="1" applyAlignment="1" applyProtection="1">
      <alignment/>
      <protection locked="0"/>
    </xf>
    <xf numFmtId="3" fontId="3" fillId="0" borderId="0" xfId="46" applyNumberFormat="1" applyFont="1" applyFill="1" applyBorder="1" applyAlignment="1" applyProtection="1">
      <alignment horizontal="center"/>
      <protection locked="0"/>
    </xf>
    <xf numFmtId="0" fontId="8" fillId="0" borderId="0" xfId="25" applyFont="1" applyFill="1" applyBorder="1" applyProtection="1">
      <alignment/>
      <protection locked="0"/>
    </xf>
    <xf numFmtId="168" fontId="3" fillId="0" borderId="0" xfId="25" applyNumberFormat="1" applyFont="1" applyFill="1" applyBorder="1" applyProtection="1">
      <alignment/>
      <protection locked="0"/>
    </xf>
    <xf numFmtId="0" fontId="14" fillId="0" borderId="0" xfId="0" applyFont="1" applyProtection="1">
      <protection locked="0"/>
    </xf>
    <xf numFmtId="0" fontId="12" fillId="0" borderId="0" xfId="25" applyFont="1" applyFill="1" applyBorder="1" applyProtection="1">
      <alignment/>
      <protection locked="0"/>
    </xf>
    <xf numFmtId="165" fontId="14" fillId="2" borderId="56" xfId="0" applyNumberFormat="1" applyFont="1" applyFill="1" applyBorder="1" applyAlignment="1" applyProtection="1">
      <alignment horizontal="center" wrapText="1"/>
      <protection locked="0"/>
    </xf>
    <xf numFmtId="165" fontId="14" fillId="2" borderId="5" xfId="0" applyNumberFormat="1" applyFont="1" applyFill="1" applyBorder="1" applyAlignment="1" applyProtection="1">
      <alignment horizontal="center" wrapText="1"/>
      <protection locked="0"/>
    </xf>
    <xf numFmtId="165" fontId="14" fillId="2" borderId="30" xfId="0" applyNumberFormat="1" applyFont="1" applyFill="1" applyBorder="1" applyAlignment="1" applyProtection="1">
      <alignment horizontal="center" wrapText="1"/>
      <protection locked="0"/>
    </xf>
    <xf numFmtId="165" fontId="14" fillId="2" borderId="22" xfId="0" applyNumberFormat="1" applyFont="1" applyFill="1" applyBorder="1" applyAlignment="1" applyProtection="1">
      <alignment horizontal="center" wrapText="1"/>
      <protection locked="0"/>
    </xf>
    <xf numFmtId="165" fontId="14" fillId="2" borderId="40" xfId="0" applyNumberFormat="1" applyFont="1" applyFill="1" applyBorder="1" applyAlignment="1" applyProtection="1">
      <alignment horizontal="center" wrapText="1"/>
      <protection locked="0"/>
    </xf>
    <xf numFmtId="165" fontId="14" fillId="2" borderId="36" xfId="0" applyNumberFormat="1" applyFont="1" applyFill="1" applyBorder="1" applyAlignment="1" applyProtection="1">
      <alignment horizontal="center" wrapText="1"/>
      <protection locked="0"/>
    </xf>
    <xf numFmtId="3" fontId="2" fillId="2" borderId="9" xfId="26" applyNumberFormat="1" applyFont="1" applyFill="1" applyBorder="1" applyAlignment="1" applyProtection="1">
      <alignment/>
      <protection locked="0"/>
    </xf>
    <xf numFmtId="3" fontId="2" fillId="2" borderId="8" xfId="0" applyNumberFormat="1" applyFont="1" applyFill="1" applyBorder="1" applyProtection="1">
      <protection locked="0"/>
    </xf>
    <xf numFmtId="3" fontId="2" fillId="2" borderId="9" xfId="26" applyNumberFormat="1" applyFont="1" applyFill="1" applyBorder="1" applyProtection="1">
      <alignment/>
      <protection locked="0"/>
    </xf>
    <xf numFmtId="3" fontId="2" fillId="2" borderId="6" xfId="0" applyNumberFormat="1" applyFont="1" applyFill="1" applyBorder="1" applyProtection="1">
      <protection locked="0"/>
    </xf>
    <xf numFmtId="3" fontId="2" fillId="2" borderId="7" xfId="0" applyNumberFormat="1" applyFont="1" applyFill="1" applyBorder="1" applyProtection="1">
      <protection locked="0"/>
    </xf>
    <xf numFmtId="0" fontId="2" fillId="0" borderId="0" xfId="25" applyFont="1" applyBorder="1" applyProtection="1">
      <alignment/>
      <protection locked="0"/>
    </xf>
    <xf numFmtId="9" fontId="2" fillId="0" borderId="0" xfId="46" applyFont="1" applyBorder="1" applyProtection="1">
      <protection locked="0"/>
    </xf>
    <xf numFmtId="167" fontId="2" fillId="0" borderId="0" xfId="25" applyNumberFormat="1" applyFont="1" applyBorder="1" applyProtection="1">
      <alignment/>
      <protection locked="0"/>
    </xf>
    <xf numFmtId="3" fontId="3" fillId="0" borderId="0" xfId="21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10" fontId="3" fillId="0" borderId="0" xfId="25" applyNumberFormat="1" applyFont="1" applyBorder="1" applyAlignment="1" applyProtection="1">
      <alignment horizontal="center"/>
      <protection locked="0"/>
    </xf>
    <xf numFmtId="3" fontId="3" fillId="0" borderId="0" xfId="25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Border="1" applyProtection="1">
      <protection locked="0"/>
    </xf>
    <xf numFmtId="0" fontId="14" fillId="2" borderId="57" xfId="0" applyFont="1" applyFill="1" applyBorder="1" applyAlignment="1" applyProtection="1">
      <alignment horizontal="center" wrapText="1"/>
      <protection locked="0"/>
    </xf>
    <xf numFmtId="0" fontId="14" fillId="2" borderId="22" xfId="0" applyFont="1" applyFill="1" applyBorder="1" applyAlignment="1" applyProtection="1">
      <alignment horizontal="center" wrapText="1"/>
      <protection locked="0"/>
    </xf>
    <xf numFmtId="0" fontId="14" fillId="2" borderId="50" xfId="0" applyFont="1" applyFill="1" applyBorder="1" applyAlignment="1" applyProtection="1">
      <alignment horizontal="center" wrapText="1"/>
      <protection locked="0"/>
    </xf>
    <xf numFmtId="0" fontId="14" fillId="2" borderId="58" xfId="0" applyFont="1" applyFill="1" applyBorder="1" applyAlignment="1" applyProtection="1">
      <alignment horizontal="center" wrapText="1"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14" fillId="2" borderId="4" xfId="0" applyFont="1" applyFill="1" applyBorder="1" applyAlignment="1" applyProtection="1">
      <alignment horizontal="left"/>
      <protection locked="0"/>
    </xf>
    <xf numFmtId="0" fontId="13" fillId="2" borderId="7" xfId="0" applyFont="1" applyFill="1" applyBorder="1" applyProtection="1">
      <protection locked="0"/>
    </xf>
    <xf numFmtId="0" fontId="0" fillId="0" borderId="0" xfId="0" applyFill="1" applyBorder="1" applyAlignment="1" applyProtection="1">
      <alignment/>
      <protection locked="0"/>
    </xf>
    <xf numFmtId="0" fontId="21" fillId="0" borderId="0" xfId="25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3" fontId="14" fillId="0" borderId="18" xfId="0" applyNumberFormat="1" applyFont="1" applyFill="1" applyBorder="1" applyAlignment="1" applyProtection="1">
      <alignment horizontal="center"/>
      <protection locked="0"/>
    </xf>
    <xf numFmtId="3" fontId="14" fillId="0" borderId="59" xfId="0" applyNumberFormat="1" applyFont="1" applyBorder="1" applyAlignment="1" applyProtection="1">
      <alignment horizontal="center"/>
      <protection locked="0"/>
    </xf>
    <xf numFmtId="3" fontId="14" fillId="0" borderId="60" xfId="0" applyNumberFormat="1" applyFont="1" applyFill="1" applyBorder="1" applyAlignment="1" applyProtection="1">
      <alignment horizontal="center"/>
      <protection locked="0"/>
    </xf>
    <xf numFmtId="2" fontId="12" fillId="2" borderId="58" xfId="0" applyNumberFormat="1" applyFont="1" applyFill="1" applyBorder="1" applyAlignment="1" applyProtection="1">
      <alignment horizontal="center"/>
      <protection locked="0"/>
    </xf>
    <xf numFmtId="2" fontId="12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0" fillId="0" borderId="0" xfId="0" applyFont="1" applyProtection="1">
      <protection locked="0"/>
    </xf>
    <xf numFmtId="0" fontId="10" fillId="8" borderId="54" xfId="26" applyFont="1" applyFill="1" applyBorder="1" applyAlignment="1" applyProtection="1">
      <alignment horizontal="center" vertical="center"/>
      <protection locked="0"/>
    </xf>
    <xf numFmtId="0" fontId="10" fillId="8" borderId="54" xfId="26" applyFont="1" applyFill="1" applyBorder="1" applyProtection="1">
      <alignment/>
      <protection locked="0"/>
    </xf>
    <xf numFmtId="0" fontId="0" fillId="0" borderId="54" xfId="0" applyBorder="1" applyProtection="1">
      <protection locked="0"/>
    </xf>
    <xf numFmtId="0" fontId="0" fillId="0" borderId="0" xfId="0" applyBorder="1" applyProtection="1">
      <protection locked="0"/>
    </xf>
    <xf numFmtId="0" fontId="10" fillId="8" borderId="54" xfId="26" applyFont="1" applyFill="1" applyBorder="1" applyAlignment="1" applyProtection="1">
      <alignment horizontal="center"/>
      <protection locked="0"/>
    </xf>
    <xf numFmtId="0" fontId="0" fillId="0" borderId="54" xfId="0" applyFont="1" applyBorder="1" applyProtection="1">
      <protection locked="0"/>
    </xf>
    <xf numFmtId="0" fontId="0" fillId="0" borderId="54" xfId="0" applyFont="1" applyBorder="1" applyAlignment="1" applyProtection="1">
      <alignment horizontal="center"/>
      <protection locked="0"/>
    </xf>
    <xf numFmtId="3" fontId="0" fillId="0" borderId="54" xfId="0" applyNumberFormat="1" applyBorder="1" applyAlignment="1" applyProtection="1">
      <alignment horizontal="center"/>
      <protection locked="0"/>
    </xf>
    <xf numFmtId="9" fontId="0" fillId="7" borderId="54" xfId="0" applyNumberFormat="1" applyFill="1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9" fontId="0" fillId="0" borderId="54" xfId="0" applyNumberFormat="1" applyBorder="1" applyAlignment="1" applyProtection="1">
      <alignment horizontal="center"/>
      <protection locked="0"/>
    </xf>
    <xf numFmtId="0" fontId="11" fillId="2" borderId="24" xfId="0" applyFont="1" applyFill="1" applyBorder="1" applyAlignment="1" applyProtection="1">
      <alignment horizontal="left"/>
      <protection locked="0"/>
    </xf>
    <xf numFmtId="0" fontId="14" fillId="2" borderId="47" xfId="0" applyFont="1" applyFill="1" applyBorder="1" applyAlignment="1" applyProtection="1">
      <alignment horizontal="left"/>
      <protection locked="0"/>
    </xf>
    <xf numFmtId="49" fontId="11" fillId="2" borderId="37" xfId="0" applyNumberFormat="1" applyFont="1" applyFill="1" applyBorder="1" applyAlignment="1" applyProtection="1">
      <alignment horizontal="left"/>
      <protection locked="0"/>
    </xf>
    <xf numFmtId="49" fontId="14" fillId="2" borderId="46" xfId="0" applyNumberFormat="1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2" fillId="0" borderId="0" xfId="0" applyFont="1" applyFill="1" applyProtection="1">
      <protection locked="0"/>
    </xf>
    <xf numFmtId="0" fontId="2" fillId="0" borderId="41" xfId="25" applyFont="1" applyFill="1" applyBorder="1" applyProtection="1">
      <alignment/>
      <protection locked="0"/>
    </xf>
    <xf numFmtId="3" fontId="2" fillId="0" borderId="0" xfId="25" applyNumberFormat="1" applyFont="1" applyFill="1" applyBorder="1" applyProtection="1">
      <alignment/>
      <protection locked="0"/>
    </xf>
    <xf numFmtId="0" fontId="14" fillId="2" borderId="0" xfId="25" applyFont="1" applyFill="1" applyBorder="1" applyProtection="1">
      <alignment/>
      <protection locked="0"/>
    </xf>
    <xf numFmtId="3" fontId="2" fillId="2" borderId="1" xfId="25" applyNumberFormat="1" applyFont="1" applyFill="1" applyBorder="1" applyProtection="1">
      <alignment/>
      <protection locked="0"/>
    </xf>
    <xf numFmtId="3" fontId="2" fillId="2" borderId="0" xfId="25" applyNumberFormat="1" applyFont="1" applyFill="1" applyBorder="1" applyProtection="1">
      <alignment/>
      <protection locked="0"/>
    </xf>
    <xf numFmtId="3" fontId="2" fillId="2" borderId="2" xfId="25" applyNumberFormat="1" applyFont="1" applyFill="1" applyBorder="1" applyProtection="1">
      <alignment/>
      <protection locked="0"/>
    </xf>
    <xf numFmtId="0" fontId="3" fillId="0" borderId="41" xfId="25" applyFont="1" applyFill="1" applyBorder="1" applyProtection="1">
      <alignment/>
      <protection locked="0"/>
    </xf>
    <xf numFmtId="3" fontId="3" fillId="0" borderId="0" xfId="25" applyNumberFormat="1" applyFont="1" applyFill="1" applyBorder="1" applyProtection="1">
      <alignment/>
      <protection locked="0"/>
    </xf>
    <xf numFmtId="0" fontId="7" fillId="0" borderId="0" xfId="25" applyFont="1" applyFill="1" applyBorder="1" applyProtection="1">
      <alignment/>
      <protection locked="0"/>
    </xf>
    <xf numFmtId="0" fontId="10" fillId="0" borderId="0" xfId="43" applyFont="1" applyBorder="1" applyAlignment="1" applyProtection="1">
      <alignment horizontal="center"/>
      <protection locked="0"/>
    </xf>
    <xf numFmtId="173" fontId="3" fillId="0" borderId="0" xfId="46" applyNumberFormat="1" applyFont="1" applyFill="1" applyBorder="1" applyAlignment="1" applyProtection="1">
      <alignment/>
      <protection locked="0"/>
    </xf>
    <xf numFmtId="0" fontId="0" fillId="5" borderId="25" xfId="0" applyFill="1" applyBorder="1" applyAlignment="1" applyProtection="1">
      <alignment/>
      <protection/>
    </xf>
    <xf numFmtId="0" fontId="10" fillId="5" borderId="21" xfId="0" applyFont="1" applyFill="1" applyBorder="1" applyAlignment="1" applyProtection="1">
      <alignment horizontal="center"/>
      <protection/>
    </xf>
    <xf numFmtId="0" fontId="14" fillId="5" borderId="47" xfId="0" applyFont="1" applyFill="1" applyBorder="1" applyAlignment="1" applyProtection="1">
      <alignment horizontal="left"/>
      <protection/>
    </xf>
    <xf numFmtId="0" fontId="13" fillId="5" borderId="58" xfId="0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Protection="1">
      <protection/>
    </xf>
    <xf numFmtId="0" fontId="12" fillId="0" borderId="0" xfId="0" applyFont="1" applyFill="1" applyBorder="1" applyProtection="1">
      <protection/>
    </xf>
    <xf numFmtId="3" fontId="13" fillId="0" borderId="26" xfId="0" applyNumberFormat="1" applyFont="1" applyFill="1" applyBorder="1" applyProtection="1">
      <protection/>
    </xf>
    <xf numFmtId="16" fontId="2" fillId="0" borderId="1" xfId="0" applyNumberFormat="1" applyFont="1" applyFill="1" applyBorder="1" applyProtection="1" quotePrefix="1">
      <protection/>
    </xf>
    <xf numFmtId="0" fontId="14" fillId="0" borderId="0" xfId="0" applyFont="1" applyFill="1" applyBorder="1" applyProtection="1">
      <protection/>
    </xf>
    <xf numFmtId="3" fontId="13" fillId="0" borderId="27" xfId="0" applyNumberFormat="1" applyFont="1" applyFill="1" applyBorder="1" applyProtection="1">
      <protection/>
    </xf>
    <xf numFmtId="0" fontId="19" fillId="0" borderId="0" xfId="0" applyNumberFormat="1" applyFont="1" applyBorder="1" applyProtection="1">
      <protection/>
    </xf>
    <xf numFmtId="16" fontId="2" fillId="0" borderId="46" xfId="0" applyNumberFormat="1" applyFont="1" applyFill="1" applyBorder="1" applyProtection="1">
      <protection/>
    </xf>
    <xf numFmtId="0" fontId="13" fillId="0" borderId="47" xfId="0" applyFont="1" applyFill="1" applyBorder="1" applyProtection="1">
      <protection/>
    </xf>
    <xf numFmtId="3" fontId="13" fillId="0" borderId="58" xfId="0" applyNumberFormat="1" applyFont="1" applyFill="1" applyBorder="1" applyProtection="1">
      <protection/>
    </xf>
    <xf numFmtId="3" fontId="2" fillId="0" borderId="1" xfId="0" applyNumberFormat="1" applyFont="1" applyFill="1" applyBorder="1" applyProtection="1">
      <protection/>
    </xf>
    <xf numFmtId="3" fontId="2" fillId="0" borderId="0" xfId="0" applyNumberFormat="1" applyFont="1" applyFill="1" applyBorder="1" applyProtection="1">
      <protection/>
    </xf>
    <xf numFmtId="3" fontId="2" fillId="0" borderId="2" xfId="0" applyNumberFormat="1" applyFont="1" applyFill="1" applyBorder="1" applyProtection="1">
      <protection/>
    </xf>
    <xf numFmtId="3" fontId="3" fillId="0" borderId="46" xfId="0" applyNumberFormat="1" applyFont="1" applyFill="1" applyBorder="1" applyAlignment="1" applyProtection="1">
      <alignment/>
      <protection/>
    </xf>
    <xf numFmtId="3" fontId="3" fillId="0" borderId="47" xfId="0" applyNumberFormat="1" applyFont="1" applyBorder="1" applyAlignment="1" applyProtection="1">
      <alignment/>
      <protection/>
    </xf>
    <xf numFmtId="3" fontId="3" fillId="0" borderId="8" xfId="0" applyNumberFormat="1" applyFont="1" applyFill="1" applyBorder="1" applyProtection="1">
      <protection/>
    </xf>
    <xf numFmtId="0" fontId="3" fillId="5" borderId="25" xfId="0" applyFont="1" applyFill="1" applyBorder="1" applyAlignment="1" applyProtection="1">
      <alignment horizontal="left"/>
      <protection/>
    </xf>
    <xf numFmtId="0" fontId="3" fillId="5" borderId="8" xfId="0" applyFont="1" applyFill="1" applyBorder="1" applyProtection="1">
      <protection/>
    </xf>
    <xf numFmtId="0" fontId="12" fillId="0" borderId="13" xfId="0" applyNumberFormat="1" applyFont="1" applyFill="1" applyBorder="1" applyProtection="1">
      <protection/>
    </xf>
    <xf numFmtId="16" fontId="2" fillId="0" borderId="1" xfId="0" applyNumberFormat="1" applyFont="1" applyFill="1" applyBorder="1" applyProtection="1">
      <protection/>
    </xf>
    <xf numFmtId="3" fontId="12" fillId="0" borderId="2" xfId="0" applyNumberFormat="1" applyFont="1" applyFill="1" applyBorder="1" applyProtection="1">
      <protection/>
    </xf>
    <xf numFmtId="16" fontId="2" fillId="0" borderId="3" xfId="0" applyNumberFormat="1" applyFont="1" applyFill="1" applyBorder="1" applyProtection="1">
      <protection/>
    </xf>
    <xf numFmtId="3" fontId="12" fillId="0" borderId="5" xfId="0" applyNumberFormat="1" applyFont="1" applyFill="1" applyBorder="1" applyProtection="1">
      <protection/>
    </xf>
    <xf numFmtId="16" fontId="2" fillId="0" borderId="6" xfId="0" applyNumberFormat="1" applyFont="1" applyFill="1" applyBorder="1" applyProtection="1">
      <protection/>
    </xf>
    <xf numFmtId="3" fontId="12" fillId="0" borderId="8" xfId="0" applyNumberFormat="1" applyFont="1" applyFill="1" applyBorder="1" applyProtection="1">
      <protection/>
    </xf>
    <xf numFmtId="3" fontId="3" fillId="0" borderId="6" xfId="0" applyNumberFormat="1" applyFont="1" applyFill="1" applyBorder="1" applyProtection="1">
      <protection/>
    </xf>
    <xf numFmtId="3" fontId="3" fillId="0" borderId="7" xfId="0" applyNumberFormat="1" applyFont="1" applyFill="1" applyBorder="1" applyProtection="1">
      <protection/>
    </xf>
    <xf numFmtId="0" fontId="11" fillId="9" borderId="23" xfId="0" applyFont="1" applyFill="1" applyBorder="1" applyAlignment="1" applyProtection="1">
      <alignment horizontal="center"/>
      <protection/>
    </xf>
    <xf numFmtId="0" fontId="11" fillId="9" borderId="24" xfId="0" applyFont="1" applyFill="1" applyBorder="1" applyAlignment="1" applyProtection="1">
      <alignment horizontal="left"/>
      <protection/>
    </xf>
    <xf numFmtId="0" fontId="0" fillId="9" borderId="25" xfId="0" applyFill="1" applyBorder="1" applyAlignment="1" applyProtection="1">
      <alignment/>
      <protection/>
    </xf>
    <xf numFmtId="0" fontId="10" fillId="9" borderId="21" xfId="0" applyFont="1" applyFill="1" applyBorder="1" applyAlignment="1" applyProtection="1">
      <alignment horizontal="center"/>
      <protection/>
    </xf>
    <xf numFmtId="0" fontId="14" fillId="9" borderId="47" xfId="0" applyFont="1" applyFill="1" applyBorder="1" applyAlignment="1" applyProtection="1">
      <alignment horizontal="left"/>
      <protection/>
    </xf>
    <xf numFmtId="0" fontId="13" fillId="9" borderId="58" xfId="0" applyFont="1" applyFill="1" applyBorder="1" applyAlignment="1" applyProtection="1">
      <alignment horizontal="center"/>
      <protection/>
    </xf>
    <xf numFmtId="3" fontId="3" fillId="0" borderId="48" xfId="0" applyNumberFormat="1" applyFont="1" applyBorder="1" applyAlignment="1" applyProtection="1">
      <alignment/>
      <protection/>
    </xf>
    <xf numFmtId="0" fontId="3" fillId="9" borderId="25" xfId="0" applyFont="1" applyFill="1" applyBorder="1" applyAlignment="1" applyProtection="1">
      <alignment horizontal="left"/>
      <protection/>
    </xf>
    <xf numFmtId="0" fontId="3" fillId="9" borderId="8" xfId="0" applyFont="1" applyFill="1" applyBorder="1" applyProtection="1">
      <protection/>
    </xf>
    <xf numFmtId="0" fontId="11" fillId="10" borderId="23" xfId="0" applyFont="1" applyFill="1" applyBorder="1" applyAlignment="1" applyProtection="1">
      <alignment horizontal="center"/>
      <protection/>
    </xf>
    <xf numFmtId="0" fontId="11" fillId="10" borderId="24" xfId="0" applyFont="1" applyFill="1" applyBorder="1" applyAlignment="1" applyProtection="1">
      <alignment horizontal="left"/>
      <protection/>
    </xf>
    <xf numFmtId="0" fontId="11" fillId="10" borderId="25" xfId="0" applyFont="1" applyFill="1" applyBorder="1" applyAlignment="1" applyProtection="1">
      <alignment horizontal="left"/>
      <protection/>
    </xf>
    <xf numFmtId="0" fontId="10" fillId="10" borderId="21" xfId="0" applyFont="1" applyFill="1" applyBorder="1" applyAlignment="1" applyProtection="1">
      <alignment horizontal="center"/>
      <protection/>
    </xf>
    <xf numFmtId="0" fontId="14" fillId="10" borderId="47" xfId="0" applyFont="1" applyFill="1" applyBorder="1" applyAlignment="1" applyProtection="1">
      <alignment horizontal="left"/>
      <protection/>
    </xf>
    <xf numFmtId="0" fontId="13" fillId="10" borderId="58" xfId="0" applyFont="1" applyFill="1" applyBorder="1" applyAlignment="1" applyProtection="1">
      <alignment horizontal="center"/>
      <protection/>
    </xf>
    <xf numFmtId="2" fontId="3" fillId="0" borderId="1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Protection="1">
      <protection/>
    </xf>
    <xf numFmtId="3" fontId="2" fillId="0" borderId="9" xfId="0" applyNumberFormat="1" applyFont="1" applyFill="1" applyBorder="1" applyProtection="1">
      <protection/>
    </xf>
    <xf numFmtId="3" fontId="2" fillId="0" borderId="13" xfId="0" applyNumberFormat="1" applyFont="1" applyFill="1" applyBorder="1" applyProtection="1">
      <protection/>
    </xf>
    <xf numFmtId="2" fontId="3" fillId="0" borderId="1" xfId="0" applyNumberFormat="1" applyFont="1" applyFill="1" applyBorder="1" applyAlignment="1" applyProtection="1" quotePrefix="1">
      <alignment horizontal="center"/>
      <protection/>
    </xf>
    <xf numFmtId="3" fontId="2" fillId="0" borderId="3" xfId="0" applyNumberFormat="1" applyFont="1" applyFill="1" applyBorder="1" applyProtection="1">
      <protection/>
    </xf>
    <xf numFmtId="3" fontId="2" fillId="0" borderId="4" xfId="0" applyNumberFormat="1" applyFont="1" applyFill="1" applyBorder="1" applyProtection="1">
      <protection/>
    </xf>
    <xf numFmtId="3" fontId="2" fillId="0" borderId="5" xfId="0" applyNumberFormat="1" applyFont="1" applyFill="1" applyBorder="1" applyProtection="1">
      <protection/>
    </xf>
    <xf numFmtId="0" fontId="3" fillId="10" borderId="8" xfId="0" applyFont="1" applyFill="1" applyBorder="1" applyProtection="1">
      <protection/>
    </xf>
    <xf numFmtId="0" fontId="12" fillId="0" borderId="37" xfId="0" applyFont="1" applyBorder="1" applyProtection="1">
      <protection/>
    </xf>
    <xf numFmtId="0" fontId="13" fillId="0" borderId="24" xfId="0" applyFont="1" applyBorder="1" applyProtection="1">
      <protection/>
    </xf>
    <xf numFmtId="3" fontId="13" fillId="5" borderId="60" xfId="0" applyNumberFormat="1" applyFont="1" applyFill="1" applyBorder="1" applyProtection="1">
      <protection/>
    </xf>
    <xf numFmtId="0" fontId="12" fillId="0" borderId="28" xfId="0" applyFont="1" applyBorder="1" applyProtection="1">
      <protection/>
    </xf>
    <xf numFmtId="0" fontId="13" fillId="0" borderId="29" xfId="0" applyFont="1" applyBorder="1" applyProtection="1">
      <protection/>
    </xf>
    <xf numFmtId="3" fontId="13" fillId="9" borderId="30" xfId="0" applyNumberFormat="1" applyFont="1" applyFill="1" applyBorder="1" applyProtection="1">
      <protection/>
    </xf>
    <xf numFmtId="0" fontId="12" fillId="0" borderId="6" xfId="0" applyFont="1" applyBorder="1" applyProtection="1">
      <protection/>
    </xf>
    <xf numFmtId="0" fontId="13" fillId="0" borderId="7" xfId="0" applyFont="1" applyBorder="1" applyProtection="1">
      <protection/>
    </xf>
    <xf numFmtId="3" fontId="13" fillId="10" borderId="36" xfId="0" applyNumberFormat="1" applyFont="1" applyFill="1" applyBorder="1" applyProtection="1">
      <protection/>
    </xf>
    <xf numFmtId="0" fontId="11" fillId="3" borderId="23" xfId="0" applyFont="1" applyFill="1" applyBorder="1" applyAlignment="1" applyProtection="1">
      <alignment horizontal="center"/>
      <protection/>
    </xf>
    <xf numFmtId="0" fontId="38" fillId="3" borderId="34" xfId="0" applyFont="1" applyFill="1" applyBorder="1" applyAlignment="1" applyProtection="1">
      <alignment horizontal="center"/>
      <protection/>
    </xf>
    <xf numFmtId="0" fontId="11" fillId="3" borderId="44" xfId="0" applyFont="1" applyFill="1" applyBorder="1" applyAlignment="1" applyProtection="1">
      <alignment horizontal="center"/>
      <protection/>
    </xf>
    <xf numFmtId="0" fontId="14" fillId="3" borderId="8" xfId="0" applyFont="1" applyFill="1" applyBorder="1" applyAlignment="1" applyProtection="1">
      <alignment horizontal="left"/>
      <protection/>
    </xf>
    <xf numFmtId="0" fontId="14" fillId="3" borderId="2" xfId="0" applyFont="1" applyFill="1" applyBorder="1" applyAlignment="1" applyProtection="1">
      <alignment horizontal="left"/>
      <protection/>
    </xf>
    <xf numFmtId="0" fontId="14" fillId="0" borderId="61" xfId="40" applyFont="1" applyBorder="1" applyProtection="1">
      <alignment/>
      <protection/>
    </xf>
    <xf numFmtId="0" fontId="14" fillId="0" borderId="41" xfId="40" applyFont="1" applyBorder="1" applyProtection="1">
      <alignment/>
      <protection/>
    </xf>
    <xf numFmtId="0" fontId="14" fillId="0" borderId="62" xfId="40" applyFont="1" applyBorder="1" applyProtection="1">
      <alignment/>
      <protection/>
    </xf>
    <xf numFmtId="0" fontId="14" fillId="0" borderId="63" xfId="40" applyFont="1" applyBorder="1" applyProtection="1">
      <alignment/>
      <protection/>
    </xf>
    <xf numFmtId="0" fontId="14" fillId="0" borderId="64" xfId="40" applyFont="1" applyBorder="1" applyProtection="1">
      <alignment/>
      <protection/>
    </xf>
    <xf numFmtId="0" fontId="14" fillId="0" borderId="23" xfId="0" applyFont="1" applyBorder="1" applyAlignment="1" applyProtection="1">
      <alignment horizontal="center"/>
      <protection/>
    </xf>
    <xf numFmtId="0" fontId="29" fillId="0" borderId="0" xfId="0" applyFont="1" applyBorder="1" applyProtection="1">
      <protection/>
    </xf>
    <xf numFmtId="0" fontId="10" fillId="5" borderId="24" xfId="0" applyFont="1" applyFill="1" applyBorder="1" applyAlignment="1" applyProtection="1">
      <alignment horizontal="left"/>
      <protection/>
    </xf>
    <xf numFmtId="0" fontId="14" fillId="0" borderId="38" xfId="26" applyFont="1" applyBorder="1" applyProtection="1">
      <alignment/>
      <protection/>
    </xf>
    <xf numFmtId="0" fontId="14" fillId="0" borderId="39" xfId="26" applyFont="1" applyBorder="1" applyProtection="1">
      <alignment/>
      <protection/>
    </xf>
    <xf numFmtId="0" fontId="14" fillId="0" borderId="56" xfId="26" applyFont="1" applyBorder="1" applyProtection="1">
      <alignment/>
      <protection/>
    </xf>
    <xf numFmtId="0" fontId="12" fillId="0" borderId="9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left"/>
      <protection/>
    </xf>
    <xf numFmtId="3" fontId="12" fillId="0" borderId="48" xfId="0" applyNumberFormat="1" applyFont="1" applyFill="1" applyBorder="1" applyProtection="1">
      <protection/>
    </xf>
    <xf numFmtId="3" fontId="3" fillId="0" borderId="46" xfId="0" applyNumberFormat="1" applyFont="1" applyFill="1" applyBorder="1" applyProtection="1">
      <protection/>
    </xf>
    <xf numFmtId="3" fontId="3" fillId="0" borderId="47" xfId="0" applyNumberFormat="1" applyFont="1" applyFill="1" applyBorder="1" applyProtection="1">
      <protection/>
    </xf>
    <xf numFmtId="3" fontId="3" fillId="0" borderId="48" xfId="0" applyNumberFormat="1" applyFont="1" applyFill="1" applyBorder="1" applyProtection="1">
      <protection/>
    </xf>
    <xf numFmtId="0" fontId="38" fillId="3" borderId="13" xfId="29" applyFont="1" applyFill="1" applyBorder="1" applyAlignment="1" applyProtection="1">
      <alignment horizontal="center"/>
      <protection/>
    </xf>
    <xf numFmtId="0" fontId="17" fillId="3" borderId="59" xfId="0" applyFont="1" applyFill="1" applyBorder="1" applyAlignment="1" applyProtection="1">
      <alignment horizontal="center" vertical="center"/>
      <protection/>
    </xf>
    <xf numFmtId="0" fontId="17" fillId="3" borderId="60" xfId="0" applyFont="1" applyFill="1" applyBorder="1" applyAlignment="1" applyProtection="1">
      <alignment horizontal="center" vertical="center"/>
      <protection/>
    </xf>
    <xf numFmtId="0" fontId="14" fillId="3" borderId="52" xfId="29" applyFont="1" applyFill="1" applyBorder="1" applyAlignment="1" applyProtection="1">
      <alignment horizontal="left"/>
      <protection/>
    </xf>
    <xf numFmtId="0" fontId="17" fillId="3" borderId="54" xfId="0" applyFont="1" applyFill="1" applyBorder="1" applyAlignment="1" applyProtection="1">
      <alignment horizontal="center" vertical="center"/>
      <protection/>
    </xf>
    <xf numFmtId="0" fontId="17" fillId="3" borderId="30" xfId="0" applyFont="1" applyFill="1" applyBorder="1" applyAlignment="1" applyProtection="1">
      <alignment horizontal="center" vertical="center"/>
      <protection/>
    </xf>
    <xf numFmtId="0" fontId="14" fillId="3" borderId="8" xfId="29" applyFont="1" applyFill="1" applyBorder="1" applyAlignment="1" applyProtection="1">
      <alignment horizontal="left"/>
      <protection/>
    </xf>
    <xf numFmtId="0" fontId="17" fillId="3" borderId="50" xfId="0" applyFont="1" applyFill="1" applyBorder="1" applyAlignment="1" applyProtection="1">
      <alignment horizontal="center" vertical="center"/>
      <protection/>
    </xf>
    <xf numFmtId="0" fontId="17" fillId="3" borderId="58" xfId="0" applyFont="1" applyFill="1" applyBorder="1" applyAlignment="1" applyProtection="1">
      <alignment horizontal="center" vertical="center"/>
      <protection/>
    </xf>
    <xf numFmtId="0" fontId="2" fillId="0" borderId="65" xfId="0" applyFont="1" applyBorder="1" applyProtection="1">
      <protection/>
    </xf>
    <xf numFmtId="0" fontId="14" fillId="0" borderId="41" xfId="29" applyFont="1" applyBorder="1" applyProtection="1">
      <alignment/>
      <protection/>
    </xf>
    <xf numFmtId="3" fontId="12" fillId="0" borderId="63" xfId="29" applyNumberFormat="1" applyFont="1" applyBorder="1" applyAlignment="1" applyProtection="1">
      <alignment horizontal="center"/>
      <protection/>
    </xf>
    <xf numFmtId="3" fontId="12" fillId="0" borderId="27" xfId="29" applyNumberFormat="1" applyFont="1" applyBorder="1" applyAlignment="1" applyProtection="1">
      <alignment horizontal="center"/>
      <protection/>
    </xf>
    <xf numFmtId="0" fontId="2" fillId="0" borderId="66" xfId="0" applyFont="1" applyBorder="1" applyProtection="1">
      <protection/>
    </xf>
    <xf numFmtId="0" fontId="2" fillId="0" borderId="20" xfId="0" applyFont="1" applyBorder="1" applyProtection="1">
      <protection/>
    </xf>
    <xf numFmtId="0" fontId="14" fillId="0" borderId="42" xfId="29" applyFont="1" applyBorder="1" applyProtection="1">
      <alignment/>
      <protection/>
    </xf>
    <xf numFmtId="3" fontId="12" fillId="0" borderId="64" xfId="29" applyNumberFormat="1" applyFont="1" applyBorder="1" applyAlignment="1" applyProtection="1">
      <alignment horizontal="center"/>
      <protection/>
    </xf>
    <xf numFmtId="3" fontId="12" fillId="0" borderId="36" xfId="29" applyNumberFormat="1" applyFont="1" applyBorder="1" applyAlignment="1" applyProtection="1">
      <alignment horizontal="center"/>
      <protection/>
    </xf>
    <xf numFmtId="16" fontId="11" fillId="5" borderId="23" xfId="29" applyNumberFormat="1" applyFont="1" applyFill="1" applyBorder="1" applyAlignment="1" applyProtection="1">
      <alignment horizontal="center"/>
      <protection/>
    </xf>
    <xf numFmtId="0" fontId="10" fillId="5" borderId="24" xfId="29" applyFont="1" applyFill="1" applyBorder="1" applyAlignment="1" applyProtection="1">
      <alignment horizontal="left"/>
      <protection/>
    </xf>
    <xf numFmtId="0" fontId="45" fillId="5" borderId="25" xfId="29" applyFill="1" applyBorder="1" applyAlignment="1" applyProtection="1">
      <alignment/>
      <protection/>
    </xf>
    <xf numFmtId="0" fontId="10" fillId="5" borderId="21" xfId="29" applyFont="1" applyFill="1" applyBorder="1" applyAlignment="1" applyProtection="1">
      <alignment horizontal="center"/>
      <protection/>
    </xf>
    <xf numFmtId="0" fontId="14" fillId="5" borderId="47" xfId="29" applyFont="1" applyFill="1" applyBorder="1" applyAlignment="1" applyProtection="1">
      <alignment horizontal="left"/>
      <protection/>
    </xf>
    <xf numFmtId="0" fontId="13" fillId="5" borderId="58" xfId="29" applyFont="1" applyFill="1" applyBorder="1" applyAlignment="1" applyProtection="1">
      <alignment horizontal="center"/>
      <protection/>
    </xf>
    <xf numFmtId="0" fontId="2" fillId="0" borderId="37" xfId="29" applyNumberFormat="1" applyFont="1" applyFill="1" applyBorder="1" applyProtection="1">
      <alignment/>
      <protection/>
    </xf>
    <xf numFmtId="0" fontId="12" fillId="0" borderId="24" xfId="29" applyFont="1" applyFill="1" applyBorder="1" applyProtection="1">
      <alignment/>
      <protection/>
    </xf>
    <xf numFmtId="167" fontId="13" fillId="0" borderId="67" xfId="29" applyNumberFormat="1" applyFont="1" applyFill="1" applyBorder="1" applyAlignment="1" applyProtection="1">
      <alignment horizontal="center"/>
      <protection/>
    </xf>
    <xf numFmtId="0" fontId="2" fillId="0" borderId="1" xfId="29" applyNumberFormat="1" applyFont="1" applyFill="1" applyBorder="1" applyProtection="1">
      <alignment/>
      <protection/>
    </xf>
    <xf numFmtId="0" fontId="12" fillId="0" borderId="62" xfId="29" applyFont="1" applyFill="1" applyBorder="1" applyProtection="1">
      <alignment/>
      <protection/>
    </xf>
    <xf numFmtId="167" fontId="13" fillId="0" borderId="41" xfId="29" applyNumberFormat="1" applyFont="1" applyFill="1" applyBorder="1" applyAlignment="1" applyProtection="1">
      <alignment horizontal="center"/>
      <protection/>
    </xf>
    <xf numFmtId="0" fontId="12" fillId="0" borderId="63" xfId="29" applyFont="1" applyFill="1" applyBorder="1" applyProtection="1">
      <alignment/>
      <protection/>
    </xf>
    <xf numFmtId="0" fontId="2" fillId="0" borderId="6" xfId="29" applyNumberFormat="1" applyFont="1" applyFill="1" applyBorder="1" applyProtection="1">
      <alignment/>
      <protection/>
    </xf>
    <xf numFmtId="0" fontId="12" fillId="0" borderId="64" xfId="29" applyFont="1" applyFill="1" applyBorder="1" applyProtection="1">
      <alignment/>
      <protection/>
    </xf>
    <xf numFmtId="167" fontId="13" fillId="0" borderId="42" xfId="29" applyNumberFormat="1" applyFont="1" applyFill="1" applyBorder="1" applyAlignment="1" applyProtection="1">
      <alignment horizontal="center"/>
      <protection/>
    </xf>
    <xf numFmtId="0" fontId="11" fillId="5" borderId="24" xfId="29" applyFont="1" applyFill="1" applyBorder="1" applyAlignment="1" applyProtection="1">
      <alignment horizontal="left"/>
      <protection/>
    </xf>
    <xf numFmtId="0" fontId="3" fillId="5" borderId="25" xfId="29" applyFont="1" applyFill="1" applyBorder="1" applyAlignment="1" applyProtection="1">
      <alignment horizontal="left"/>
      <protection/>
    </xf>
    <xf numFmtId="167" fontId="13" fillId="0" borderId="24" xfId="29" applyNumberFormat="1" applyFont="1" applyFill="1" applyBorder="1" applyAlignment="1" applyProtection="1">
      <alignment horizontal="center"/>
      <protection/>
    </xf>
    <xf numFmtId="0" fontId="11" fillId="5" borderId="23" xfId="29" applyFont="1" applyFill="1" applyBorder="1" applyAlignment="1" applyProtection="1">
      <alignment horizontal="center"/>
      <protection/>
    </xf>
    <xf numFmtId="0" fontId="13" fillId="5" borderId="48" xfId="29" applyFont="1" applyFill="1" applyBorder="1" applyAlignment="1" applyProtection="1">
      <alignment horizontal="center"/>
      <protection/>
    </xf>
    <xf numFmtId="0" fontId="14" fillId="0" borderId="61" xfId="26" applyFont="1" applyFill="1" applyBorder="1" applyProtection="1">
      <alignment/>
      <protection/>
    </xf>
    <xf numFmtId="3" fontId="13" fillId="0" borderId="13" xfId="29" applyNumberFormat="1" applyFont="1" applyFill="1" applyBorder="1" applyProtection="1">
      <alignment/>
      <protection/>
    </xf>
    <xf numFmtId="0" fontId="14" fillId="0" borderId="41" xfId="26" applyFont="1" applyFill="1" applyBorder="1" applyProtection="1">
      <alignment/>
      <protection/>
    </xf>
    <xf numFmtId="3" fontId="13" fillId="0" borderId="2" xfId="29" applyNumberFormat="1" applyFont="1" applyFill="1" applyBorder="1" applyProtection="1">
      <alignment/>
      <protection/>
    </xf>
    <xf numFmtId="0" fontId="12" fillId="0" borderId="41" xfId="26" applyFont="1" applyFill="1" applyBorder="1" applyProtection="1">
      <alignment/>
      <protection/>
    </xf>
    <xf numFmtId="0" fontId="19" fillId="0" borderId="41" xfId="26" applyNumberFormat="1" applyFont="1" applyBorder="1" applyProtection="1">
      <alignment/>
      <protection/>
    </xf>
    <xf numFmtId="0" fontId="19" fillId="0" borderId="68" xfId="29" applyNumberFormat="1" applyFont="1" applyBorder="1" applyProtection="1">
      <alignment/>
      <protection/>
    </xf>
    <xf numFmtId="16" fontId="2" fillId="0" borderId="46" xfId="29" applyNumberFormat="1" applyFont="1" applyFill="1" applyBorder="1" applyProtection="1">
      <alignment/>
      <protection/>
    </xf>
    <xf numFmtId="0" fontId="13" fillId="0" borderId="47" xfId="29" applyFont="1" applyFill="1" applyBorder="1" applyProtection="1">
      <alignment/>
      <protection/>
    </xf>
    <xf numFmtId="3" fontId="13" fillId="0" borderId="48" xfId="29" applyNumberFormat="1" applyFont="1" applyFill="1" applyBorder="1" applyProtection="1">
      <alignment/>
      <protection/>
    </xf>
    <xf numFmtId="173" fontId="3" fillId="0" borderId="46" xfId="29" applyNumberFormat="1" applyFont="1" applyFill="1" applyBorder="1" applyProtection="1">
      <alignment/>
      <protection/>
    </xf>
    <xf numFmtId="173" fontId="3" fillId="0" borderId="47" xfId="29" applyNumberFormat="1" applyFont="1" applyFill="1" applyBorder="1" applyProtection="1">
      <alignment/>
      <protection/>
    </xf>
    <xf numFmtId="173" fontId="3" fillId="0" borderId="48" xfId="29" applyNumberFormat="1" applyFont="1" applyFill="1" applyBorder="1" applyProtection="1">
      <alignment/>
      <protection/>
    </xf>
    <xf numFmtId="0" fontId="3" fillId="5" borderId="8" xfId="29" applyFont="1" applyFill="1" applyBorder="1" applyProtection="1">
      <alignment/>
      <protection/>
    </xf>
    <xf numFmtId="0" fontId="19" fillId="0" borderId="41" xfId="29" applyNumberFormat="1" applyFont="1" applyBorder="1" applyProtection="1">
      <alignment/>
      <protection/>
    </xf>
    <xf numFmtId="3" fontId="12" fillId="0" borderId="48" xfId="29" applyNumberFormat="1" applyFont="1" applyFill="1" applyBorder="1" applyProtection="1">
      <alignment/>
      <protection/>
    </xf>
    <xf numFmtId="0" fontId="11" fillId="9" borderId="23" xfId="29" applyFont="1" applyFill="1" applyBorder="1" applyAlignment="1" applyProtection="1">
      <alignment horizontal="center"/>
      <protection/>
    </xf>
    <xf numFmtId="0" fontId="11" fillId="9" borderId="24" xfId="29" applyFont="1" applyFill="1" applyBorder="1" applyAlignment="1" applyProtection="1">
      <alignment horizontal="left"/>
      <protection/>
    </xf>
    <xf numFmtId="0" fontId="45" fillId="9" borderId="25" xfId="29" applyFill="1" applyBorder="1" applyAlignment="1" applyProtection="1">
      <alignment/>
      <protection/>
    </xf>
    <xf numFmtId="0" fontId="10" fillId="9" borderId="21" xfId="29" applyFont="1" applyFill="1" applyBorder="1" applyAlignment="1" applyProtection="1">
      <alignment horizontal="center"/>
      <protection/>
    </xf>
    <xf numFmtId="0" fontId="14" fillId="9" borderId="47" xfId="29" applyFont="1" applyFill="1" applyBorder="1" applyAlignment="1" applyProtection="1">
      <alignment horizontal="left"/>
      <protection/>
    </xf>
    <xf numFmtId="0" fontId="13" fillId="9" borderId="48" xfId="29" applyFont="1" applyFill="1" applyBorder="1" applyAlignment="1" applyProtection="1">
      <alignment horizontal="center"/>
      <protection/>
    </xf>
    <xf numFmtId="0" fontId="3" fillId="9" borderId="25" xfId="29" applyFont="1" applyFill="1" applyBorder="1" applyAlignment="1" applyProtection="1">
      <alignment horizontal="left"/>
      <protection/>
    </xf>
    <xf numFmtId="0" fontId="3" fillId="9" borderId="8" xfId="29" applyFont="1" applyFill="1" applyBorder="1" applyProtection="1">
      <alignment/>
      <protection/>
    </xf>
    <xf numFmtId="3" fontId="13" fillId="0" borderId="5" xfId="29" applyNumberFormat="1" applyFont="1" applyFill="1" applyBorder="1" applyProtection="1">
      <alignment/>
      <protection/>
    </xf>
    <xf numFmtId="0" fontId="16" fillId="0" borderId="10" xfId="0" applyFont="1" applyBorder="1" applyProtection="1">
      <protection/>
    </xf>
    <xf numFmtId="0" fontId="16" fillId="0" borderId="9" xfId="0" applyFont="1" applyBorder="1" applyProtection="1">
      <protection/>
    </xf>
    <xf numFmtId="0" fontId="2" fillId="0" borderId="9" xfId="0" applyFont="1" applyFill="1" applyBorder="1" applyProtection="1">
      <protection/>
    </xf>
    <xf numFmtId="0" fontId="2" fillId="0" borderId="9" xfId="0" applyFont="1" applyFill="1" applyBorder="1" applyAlignment="1" applyProtection="1">
      <alignment horizontal="right"/>
      <protection/>
    </xf>
    <xf numFmtId="0" fontId="2" fillId="0" borderId="13" xfId="0" applyFont="1" applyBorder="1" applyProtection="1">
      <protection/>
    </xf>
    <xf numFmtId="0" fontId="16" fillId="0" borderId="6" xfId="0" applyFont="1" applyBorder="1" applyProtection="1">
      <protection/>
    </xf>
    <xf numFmtId="0" fontId="16" fillId="0" borderId="7" xfId="0" applyFont="1" applyBorder="1" applyProtection="1">
      <protection/>
    </xf>
    <xf numFmtId="0" fontId="2" fillId="0" borderId="7" xfId="0" applyFont="1" applyBorder="1" applyAlignment="1" applyProtection="1">
      <alignment horizontal="right"/>
      <protection/>
    </xf>
    <xf numFmtId="0" fontId="2" fillId="0" borderId="8" xfId="0" applyFont="1" applyBorder="1" applyProtection="1">
      <protection/>
    </xf>
    <xf numFmtId="0" fontId="14" fillId="0" borderId="1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4" fillId="0" borderId="3" xfId="0" applyFont="1" applyFill="1" applyBorder="1" applyAlignment="1" applyProtection="1">
      <alignment horizontal="left"/>
      <protection/>
    </xf>
    <xf numFmtId="0" fontId="14" fillId="0" borderId="4" xfId="0" applyFont="1" applyFill="1" applyBorder="1" applyAlignment="1" applyProtection="1">
      <alignment horizontal="left"/>
      <protection/>
    </xf>
    <xf numFmtId="0" fontId="13" fillId="0" borderId="7" xfId="0" applyFont="1" applyFill="1" applyBorder="1" applyProtection="1">
      <protection/>
    </xf>
    <xf numFmtId="3" fontId="3" fillId="0" borderId="6" xfId="0" applyNumberFormat="1" applyFont="1" applyFill="1" applyBorder="1" applyAlignment="1" applyProtection="1">
      <alignment/>
      <protection/>
    </xf>
    <xf numFmtId="3" fontId="3" fillId="0" borderId="7" xfId="0" applyNumberFormat="1" applyFont="1" applyFill="1" applyBorder="1" applyAlignment="1" applyProtection="1">
      <alignment/>
      <protection/>
    </xf>
    <xf numFmtId="3" fontId="3" fillId="0" borderId="8" xfId="0" applyNumberFormat="1" applyFont="1" applyFill="1" applyBorder="1" applyAlignment="1" applyProtection="1">
      <alignment/>
      <protection/>
    </xf>
    <xf numFmtId="0" fontId="10" fillId="5" borderId="44" xfId="0" applyFont="1" applyFill="1" applyBorder="1" applyAlignment="1" applyProtection="1">
      <alignment horizontal="center"/>
      <protection/>
    </xf>
    <xf numFmtId="0" fontId="14" fillId="5" borderId="11" xfId="0" applyFont="1" applyFill="1" applyBorder="1" applyAlignment="1" applyProtection="1">
      <alignment horizontal="left"/>
      <protection/>
    </xf>
    <xf numFmtId="0" fontId="3" fillId="5" borderId="0" xfId="0" applyFont="1" applyFill="1" applyBorder="1" applyProtection="1">
      <protection/>
    </xf>
    <xf numFmtId="0" fontId="14" fillId="0" borderId="10" xfId="0" applyFont="1" applyFill="1" applyBorder="1" applyAlignment="1" applyProtection="1">
      <alignment horizontal="left"/>
      <protection/>
    </xf>
    <xf numFmtId="0" fontId="7" fillId="0" borderId="9" xfId="0" applyFont="1" applyFill="1" applyBorder="1" applyAlignment="1" applyProtection="1">
      <alignment horizontal="left"/>
      <protection/>
    </xf>
    <xf numFmtId="3" fontId="12" fillId="0" borderId="9" xfId="0" applyNumberFormat="1" applyFont="1" applyFill="1" applyBorder="1" applyProtection="1">
      <protection/>
    </xf>
    <xf numFmtId="3" fontId="12" fillId="0" borderId="0" xfId="0" applyNumberFormat="1" applyFont="1" applyFill="1" applyBorder="1" applyProtection="1">
      <protection/>
    </xf>
    <xf numFmtId="3" fontId="12" fillId="0" borderId="4" xfId="0" applyNumberFormat="1" applyFont="1" applyFill="1" applyBorder="1" applyProtection="1">
      <protection/>
    </xf>
    <xf numFmtId="0" fontId="11" fillId="10" borderId="37" xfId="0" applyFont="1" applyFill="1" applyBorder="1" applyAlignment="1" applyProtection="1">
      <alignment horizontal="left"/>
      <protection/>
    </xf>
    <xf numFmtId="3" fontId="13" fillId="0" borderId="41" xfId="0" applyNumberFormat="1" applyFont="1" applyFill="1" applyBorder="1" applyProtection="1">
      <protection/>
    </xf>
    <xf numFmtId="3" fontId="3" fillId="0" borderId="10" xfId="0" applyNumberFormat="1" applyFont="1" applyFill="1" applyBorder="1" applyAlignment="1" applyProtection="1">
      <alignment/>
      <protection/>
    </xf>
    <xf numFmtId="3" fontId="3" fillId="0" borderId="9" xfId="0" applyNumberFormat="1" applyFont="1" applyFill="1" applyBorder="1" applyAlignment="1" applyProtection="1">
      <alignment/>
      <protection/>
    </xf>
    <xf numFmtId="3" fontId="3" fillId="0" borderId="13" xfId="0" applyNumberFormat="1" applyFont="1" applyFill="1" applyBorder="1" applyAlignment="1" applyProtection="1">
      <alignment/>
      <protection/>
    </xf>
    <xf numFmtId="3" fontId="3" fillId="0" borderId="1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3" fillId="0" borderId="2" xfId="0" applyNumberFormat="1" applyFont="1" applyFill="1" applyBorder="1" applyAlignment="1" applyProtection="1">
      <alignment/>
      <protection/>
    </xf>
    <xf numFmtId="3" fontId="3" fillId="0" borderId="3" xfId="0" applyNumberFormat="1" applyFont="1" applyFill="1" applyBorder="1" applyAlignment="1" applyProtection="1">
      <alignment/>
      <protection/>
    </xf>
    <xf numFmtId="3" fontId="3" fillId="0" borderId="4" xfId="0" applyNumberFormat="1" applyFont="1" applyFill="1" applyBorder="1" applyAlignment="1" applyProtection="1">
      <alignment/>
      <protection/>
    </xf>
    <xf numFmtId="3" fontId="3" fillId="0" borderId="5" xfId="0" applyNumberFormat="1" applyFont="1" applyFill="1" applyBorder="1" applyAlignment="1" applyProtection="1">
      <alignment/>
      <protection/>
    </xf>
    <xf numFmtId="0" fontId="10" fillId="10" borderId="44" xfId="0" applyFont="1" applyFill="1" applyBorder="1" applyAlignment="1" applyProtection="1">
      <alignment horizontal="center"/>
      <protection/>
    </xf>
    <xf numFmtId="0" fontId="14" fillId="10" borderId="11" xfId="0" applyFont="1" applyFill="1" applyBorder="1" applyAlignment="1" applyProtection="1">
      <alignment horizontal="left"/>
      <protection/>
    </xf>
    <xf numFmtId="0" fontId="3" fillId="10" borderId="2" xfId="0" applyFont="1" applyFill="1" applyBorder="1" applyProtection="1">
      <protection/>
    </xf>
    <xf numFmtId="0" fontId="3" fillId="0" borderId="13" xfId="0" applyFont="1" applyFill="1" applyBorder="1" applyProtection="1">
      <protection/>
    </xf>
    <xf numFmtId="0" fontId="3" fillId="0" borderId="2" xfId="0" applyFont="1" applyFill="1" applyBorder="1" applyProtection="1">
      <protection/>
    </xf>
    <xf numFmtId="0" fontId="3" fillId="0" borderId="5" xfId="0" applyFont="1" applyFill="1" applyBorder="1" applyProtection="1">
      <protection/>
    </xf>
    <xf numFmtId="3" fontId="12" fillId="0" borderId="7" xfId="0" applyNumberFormat="1" applyFont="1" applyFill="1" applyBorder="1" applyProtection="1">
      <protection/>
    </xf>
    <xf numFmtId="0" fontId="12" fillId="0" borderId="33" xfId="0" applyFont="1" applyBorder="1" applyProtection="1">
      <protection/>
    </xf>
    <xf numFmtId="0" fontId="13" fillId="0" borderId="32" xfId="0" applyFont="1" applyBorder="1" applyProtection="1">
      <protection/>
    </xf>
    <xf numFmtId="3" fontId="13" fillId="10" borderId="17" xfId="0" applyNumberFormat="1" applyFont="1" applyFill="1" applyBorder="1" applyProtection="1">
      <protection/>
    </xf>
    <xf numFmtId="0" fontId="16" fillId="0" borderId="9" xfId="0" applyFont="1" applyFill="1" applyBorder="1" applyProtection="1">
      <protection/>
    </xf>
    <xf numFmtId="0" fontId="16" fillId="0" borderId="7" xfId="0" applyFont="1" applyFill="1" applyBorder="1" applyProtection="1">
      <protection/>
    </xf>
    <xf numFmtId="0" fontId="10" fillId="3" borderId="14" xfId="0" applyFont="1" applyFill="1" applyBorder="1" applyAlignment="1" applyProtection="1">
      <alignment horizontal="center" vertical="center" wrapText="1"/>
      <protection/>
    </xf>
    <xf numFmtId="0" fontId="14" fillId="3" borderId="14" xfId="0" applyFont="1" applyFill="1" applyBorder="1" applyAlignment="1" applyProtection="1">
      <alignment horizontal="center" vertical="center" wrapText="1"/>
      <protection/>
    </xf>
    <xf numFmtId="0" fontId="14" fillId="3" borderId="16" xfId="0" applyFont="1" applyFill="1" applyBorder="1" applyAlignment="1" applyProtection="1">
      <alignment horizontal="center" wrapText="1"/>
      <protection/>
    </xf>
    <xf numFmtId="0" fontId="14" fillId="3" borderId="17" xfId="0" applyFont="1" applyFill="1" applyBorder="1" applyAlignment="1" applyProtection="1">
      <alignment horizontal="center" wrapText="1"/>
      <protection/>
    </xf>
    <xf numFmtId="0" fontId="14" fillId="0" borderId="45" xfId="0" applyFont="1" applyBorder="1" applyAlignment="1" applyProtection="1">
      <alignment horizontal="center"/>
      <protection/>
    </xf>
    <xf numFmtId="0" fontId="12" fillId="0" borderId="45" xfId="0" applyFont="1" applyBorder="1" applyAlignment="1" applyProtection="1">
      <alignment horizontal="center"/>
      <protection/>
    </xf>
    <xf numFmtId="0" fontId="14" fillId="0" borderId="56" xfId="0" applyFont="1" applyFill="1" applyBorder="1" applyAlignment="1" applyProtection="1">
      <alignment horizontal="center"/>
      <protection/>
    </xf>
    <xf numFmtId="0" fontId="14" fillId="0" borderId="22" xfId="0" applyFont="1" applyFill="1" applyBorder="1" applyAlignment="1" applyProtection="1">
      <alignment horizontal="center"/>
      <protection/>
    </xf>
    <xf numFmtId="0" fontId="11" fillId="3" borderId="21" xfId="0" applyFont="1" applyFill="1" applyBorder="1" applyAlignment="1" applyProtection="1">
      <alignment horizontal="center"/>
      <protection/>
    </xf>
    <xf numFmtId="0" fontId="14" fillId="0" borderId="21" xfId="0" applyFont="1" applyBorder="1" applyAlignment="1" applyProtection="1">
      <alignment horizontal="center"/>
      <protection/>
    </xf>
    <xf numFmtId="0" fontId="12" fillId="0" borderId="49" xfId="0" applyFont="1" applyBorder="1" applyAlignment="1" applyProtection="1">
      <alignment horizont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14" fillId="3" borderId="16" xfId="0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 applyProtection="1">
      <alignment horizontal="center"/>
      <protection/>
    </xf>
    <xf numFmtId="0" fontId="14" fillId="0" borderId="59" xfId="0" applyFont="1" applyBorder="1" applyAlignment="1" applyProtection="1">
      <alignment horizontal="center"/>
      <protection/>
    </xf>
    <xf numFmtId="0" fontId="14" fillId="0" borderId="59" xfId="0" applyFont="1" applyFill="1" applyBorder="1" applyAlignment="1" applyProtection="1">
      <alignment horizontal="center"/>
      <protection/>
    </xf>
    <xf numFmtId="0" fontId="14" fillId="0" borderId="60" xfId="0" applyFont="1" applyBorder="1" applyAlignment="1" applyProtection="1">
      <alignment horizontal="center"/>
      <protection/>
    </xf>
    <xf numFmtId="0" fontId="17" fillId="0" borderId="0" xfId="0" applyFont="1" applyFill="1" applyBorder="1" applyProtection="1">
      <protection/>
    </xf>
    <xf numFmtId="0" fontId="13" fillId="0" borderId="10" xfId="0" applyFont="1" applyBorder="1" applyAlignment="1" applyProtection="1">
      <alignment horizontal="center"/>
      <protection/>
    </xf>
    <xf numFmtId="0" fontId="12" fillId="0" borderId="37" xfId="0" applyFont="1" applyFill="1" applyBorder="1" applyAlignment="1" applyProtection="1">
      <alignment horizontal="center"/>
      <protection/>
    </xf>
    <xf numFmtId="0" fontId="12" fillId="0" borderId="46" xfId="0" applyFont="1" applyFill="1" applyBorder="1" applyAlignment="1" applyProtection="1">
      <alignment horizontal="center"/>
      <protection/>
    </xf>
    <xf numFmtId="0" fontId="12" fillId="0" borderId="1" xfId="0" applyFont="1" applyBorder="1" applyAlignment="1" applyProtection="1">
      <alignment horizontal="center"/>
      <protection/>
    </xf>
    <xf numFmtId="0" fontId="12" fillId="3" borderId="23" xfId="0" applyFont="1" applyFill="1" applyBorder="1" applyAlignment="1" applyProtection="1">
      <alignment horizontal="center"/>
      <protection/>
    </xf>
    <xf numFmtId="0" fontId="12" fillId="3" borderId="44" xfId="0" applyFont="1" applyFill="1" applyBorder="1" applyAlignment="1" applyProtection="1">
      <alignment horizontal="center"/>
      <protection/>
    </xf>
    <xf numFmtId="0" fontId="12" fillId="0" borderId="4" xfId="0" applyFont="1" applyFill="1" applyBorder="1" applyProtection="1">
      <protection/>
    </xf>
    <xf numFmtId="0" fontId="2" fillId="0" borderId="10" xfId="0" applyNumberFormat="1" applyFont="1" applyFill="1" applyBorder="1" applyProtection="1">
      <protection/>
    </xf>
    <xf numFmtId="0" fontId="12" fillId="0" borderId="9" xfId="0" applyFont="1" applyFill="1" applyBorder="1" applyProtection="1">
      <protection/>
    </xf>
    <xf numFmtId="0" fontId="13" fillId="0" borderId="1" xfId="0" applyNumberFormat="1" applyFont="1" applyFill="1" applyBorder="1" applyAlignment="1" applyProtection="1">
      <alignment horizontal="center"/>
      <protection/>
    </xf>
    <xf numFmtId="3" fontId="13" fillId="0" borderId="61" xfId="0" applyNumberFormat="1" applyFont="1" applyFill="1" applyBorder="1" applyProtection="1">
      <protection/>
    </xf>
    <xf numFmtId="16" fontId="13" fillId="0" borderId="1" xfId="0" applyNumberFormat="1" applyFont="1" applyFill="1" applyBorder="1" applyAlignment="1" applyProtection="1">
      <alignment horizontal="center"/>
      <protection/>
    </xf>
    <xf numFmtId="16" fontId="13" fillId="0" borderId="3" xfId="0" applyNumberFormat="1" applyFont="1" applyFill="1" applyBorder="1" applyAlignment="1" applyProtection="1">
      <alignment horizontal="center" vertical="center"/>
      <protection/>
    </xf>
    <xf numFmtId="0" fontId="13" fillId="0" borderId="6" xfId="0" applyFont="1" applyBorder="1" applyAlignment="1" applyProtection="1">
      <alignment horizontal="center"/>
      <protection/>
    </xf>
    <xf numFmtId="3" fontId="2" fillId="0" borderId="6" xfId="0" applyNumberFormat="1" applyFont="1" applyBorder="1" applyProtection="1">
      <protection/>
    </xf>
    <xf numFmtId="3" fontId="2" fillId="0" borderId="7" xfId="0" applyNumberFormat="1" applyFont="1" applyBorder="1" applyProtection="1">
      <protection/>
    </xf>
    <xf numFmtId="3" fontId="2" fillId="0" borderId="8" xfId="0" applyNumberFormat="1" applyFont="1" applyBorder="1" applyProtection="1">
      <protection/>
    </xf>
    <xf numFmtId="0" fontId="12" fillId="0" borderId="9" xfId="0" applyNumberFormat="1" applyFont="1" applyFill="1" applyBorder="1" applyProtection="1">
      <protection/>
    </xf>
    <xf numFmtId="0" fontId="11" fillId="6" borderId="23" xfId="0" applyFont="1" applyFill="1" applyBorder="1" applyAlignment="1" applyProtection="1">
      <alignment horizontal="center"/>
      <protection/>
    </xf>
    <xf numFmtId="0" fontId="11" fillId="6" borderId="24" xfId="0" applyFont="1" applyFill="1" applyBorder="1" applyAlignment="1" applyProtection="1">
      <alignment horizontal="left"/>
      <protection/>
    </xf>
    <xf numFmtId="0" fontId="11" fillId="6" borderId="25" xfId="0" applyFont="1" applyFill="1" applyBorder="1" applyAlignment="1" applyProtection="1">
      <alignment horizontal="left"/>
      <protection/>
    </xf>
    <xf numFmtId="0" fontId="10" fillId="6" borderId="21" xfId="0" applyFont="1" applyFill="1" applyBorder="1" applyAlignment="1" applyProtection="1">
      <alignment horizontal="center"/>
      <protection/>
    </xf>
    <xf numFmtId="0" fontId="14" fillId="6" borderId="47" xfId="0" applyFont="1" applyFill="1" applyBorder="1" applyAlignment="1" applyProtection="1">
      <alignment horizontal="left"/>
      <protection/>
    </xf>
    <xf numFmtId="0" fontId="13" fillId="6" borderId="58" xfId="0" applyFont="1" applyFill="1" applyBorder="1" applyAlignment="1" applyProtection="1">
      <alignment horizontal="center"/>
      <protection/>
    </xf>
    <xf numFmtId="0" fontId="3" fillId="6" borderId="8" xfId="0" applyFont="1" applyFill="1" applyBorder="1" applyProtection="1">
      <protection/>
    </xf>
    <xf numFmtId="0" fontId="11" fillId="11" borderId="23" xfId="0" applyFont="1" applyFill="1" applyBorder="1" applyAlignment="1" applyProtection="1">
      <alignment horizontal="center"/>
      <protection/>
    </xf>
    <xf numFmtId="0" fontId="11" fillId="11" borderId="24" xfId="0" applyFont="1" applyFill="1" applyBorder="1" applyAlignment="1" applyProtection="1">
      <alignment horizontal="left"/>
      <protection/>
    </xf>
    <xf numFmtId="0" fontId="11" fillId="11" borderId="25" xfId="0" applyFont="1" applyFill="1" applyBorder="1" applyAlignment="1" applyProtection="1">
      <alignment horizontal="left"/>
      <protection/>
    </xf>
    <xf numFmtId="0" fontId="10" fillId="11" borderId="21" xfId="0" applyFont="1" applyFill="1" applyBorder="1" applyAlignment="1" applyProtection="1">
      <alignment horizontal="center"/>
      <protection/>
    </xf>
    <xf numFmtId="0" fontId="14" fillId="11" borderId="47" xfId="0" applyFont="1" applyFill="1" applyBorder="1" applyAlignment="1" applyProtection="1">
      <alignment horizontal="left"/>
      <protection/>
    </xf>
    <xf numFmtId="0" fontId="13" fillId="11" borderId="58" xfId="0" applyFont="1" applyFill="1" applyBorder="1" applyAlignment="1" applyProtection="1">
      <alignment horizontal="center"/>
      <protection/>
    </xf>
    <xf numFmtId="0" fontId="3" fillId="11" borderId="8" xfId="0" applyFont="1" applyFill="1" applyBorder="1" applyProtection="1">
      <protection/>
    </xf>
    <xf numFmtId="0" fontId="13" fillId="0" borderId="1" xfId="0" applyFont="1" applyBorder="1" applyAlignment="1" applyProtection="1">
      <alignment horizontal="center"/>
      <protection/>
    </xf>
    <xf numFmtId="0" fontId="13" fillId="0" borderId="9" xfId="0" applyFont="1" applyFill="1" applyBorder="1" applyProtection="1">
      <protection/>
    </xf>
    <xf numFmtId="0" fontId="13" fillId="0" borderId="0" xfId="0" applyFont="1" applyFill="1" applyBorder="1" applyProtection="1">
      <protection/>
    </xf>
    <xf numFmtId="0" fontId="13" fillId="0" borderId="3" xfId="0" applyFont="1" applyFill="1" applyBorder="1" applyAlignment="1" applyProtection="1">
      <alignment horizontal="center"/>
      <protection/>
    </xf>
    <xf numFmtId="0" fontId="13" fillId="0" borderId="4" xfId="0" applyFont="1" applyFill="1" applyBorder="1" applyProtection="1">
      <protection/>
    </xf>
    <xf numFmtId="3" fontId="2" fillId="0" borderId="6" xfId="0" applyNumberFormat="1" applyFont="1" applyBorder="1" applyProtection="1">
      <protection/>
    </xf>
    <xf numFmtId="3" fontId="2" fillId="0" borderId="7" xfId="0" applyNumberFormat="1" applyFont="1" applyBorder="1" applyProtection="1">
      <protection/>
    </xf>
    <xf numFmtId="3" fontId="2" fillId="0" borderId="8" xfId="0" applyNumberFormat="1" applyFont="1" applyBorder="1" applyProtection="1">
      <protection/>
    </xf>
    <xf numFmtId="0" fontId="13" fillId="10" borderId="69" xfId="0" applyFont="1" applyFill="1" applyBorder="1" applyAlignment="1" applyProtection="1">
      <alignment horizontal="center"/>
      <protection/>
    </xf>
    <xf numFmtId="3" fontId="13" fillId="0" borderId="0" xfId="0" applyNumberFormat="1" applyFont="1" applyFill="1" applyBorder="1" applyProtection="1">
      <protection/>
    </xf>
    <xf numFmtId="3" fontId="13" fillId="0" borderId="4" xfId="0" applyNumberFormat="1" applyFont="1" applyFill="1" applyBorder="1" applyProtection="1">
      <protection/>
    </xf>
    <xf numFmtId="3" fontId="13" fillId="0" borderId="7" xfId="0" applyNumberFormat="1" applyFont="1" applyFill="1" applyBorder="1" applyProtection="1">
      <protection/>
    </xf>
    <xf numFmtId="0" fontId="13" fillId="0" borderId="25" xfId="0" applyFont="1" applyFill="1" applyBorder="1" applyAlignment="1" applyProtection="1">
      <alignment horizontal="left"/>
      <protection/>
    </xf>
    <xf numFmtId="3" fontId="13" fillId="5" borderId="25" xfId="0" applyNumberFormat="1" applyFont="1" applyFill="1" applyBorder="1" applyProtection="1">
      <protection/>
    </xf>
    <xf numFmtId="0" fontId="13" fillId="0" borderId="31" xfId="0" applyFont="1" applyFill="1" applyBorder="1" applyAlignment="1" applyProtection="1">
      <alignment horizontal="left"/>
      <protection/>
    </xf>
    <xf numFmtId="3" fontId="13" fillId="6" borderId="5" xfId="0" applyNumberFormat="1" applyFont="1" applyFill="1" applyBorder="1" applyProtection="1">
      <protection/>
    </xf>
    <xf numFmtId="3" fontId="13" fillId="11" borderId="31" xfId="0" applyNumberFormat="1" applyFont="1" applyFill="1" applyBorder="1" applyProtection="1">
      <protection/>
    </xf>
    <xf numFmtId="0" fontId="12" fillId="0" borderId="46" xfId="0" applyFont="1" applyBorder="1" applyProtection="1">
      <protection/>
    </xf>
    <xf numFmtId="0" fontId="13" fillId="0" borderId="48" xfId="0" applyFont="1" applyFill="1" applyBorder="1" applyAlignment="1" applyProtection="1">
      <alignment horizontal="left"/>
      <protection/>
    </xf>
    <xf numFmtId="3" fontId="13" fillId="10" borderId="8" xfId="0" applyNumberFormat="1" applyFont="1" applyFill="1" applyBorder="1" applyProtection="1">
      <protection/>
    </xf>
    <xf numFmtId="0" fontId="13" fillId="3" borderId="37" xfId="0" applyFont="1" applyFill="1" applyBorder="1" applyAlignment="1" applyProtection="1">
      <alignment horizontal="center"/>
      <protection/>
    </xf>
    <xf numFmtId="0" fontId="39" fillId="0" borderId="33" xfId="0" applyFont="1" applyFill="1" applyBorder="1" applyAlignment="1" applyProtection="1">
      <alignment horizontal="left"/>
      <protection/>
    </xf>
    <xf numFmtId="1" fontId="39" fillId="0" borderId="32" xfId="0" applyNumberFormat="1" applyFont="1" applyBorder="1" applyAlignment="1" applyProtection="1">
      <alignment horizontal="center"/>
      <protection/>
    </xf>
    <xf numFmtId="0" fontId="12" fillId="3" borderId="15" xfId="0" applyFont="1" applyFill="1" applyBorder="1" applyAlignment="1" applyProtection="1">
      <alignment horizontal="center"/>
      <protection/>
    </xf>
    <xf numFmtId="0" fontId="12" fillId="3" borderId="16" xfId="0" applyFont="1" applyFill="1" applyBorder="1" applyAlignment="1" applyProtection="1">
      <alignment horizontal="center"/>
      <protection/>
    </xf>
    <xf numFmtId="0" fontId="12" fillId="3" borderId="17" xfId="0" applyFont="1" applyFill="1" applyBorder="1" applyAlignment="1" applyProtection="1">
      <alignment horizontal="center"/>
      <protection/>
    </xf>
    <xf numFmtId="0" fontId="12" fillId="3" borderId="18" xfId="0" applyFont="1" applyFill="1" applyBorder="1" applyAlignment="1" applyProtection="1">
      <alignment horizontal="center"/>
      <protection/>
    </xf>
    <xf numFmtId="0" fontId="12" fillId="3" borderId="60" xfId="0" applyFont="1" applyFill="1" applyBorder="1" applyAlignment="1" applyProtection="1">
      <alignment horizontal="center"/>
      <protection/>
    </xf>
    <xf numFmtId="0" fontId="12" fillId="0" borderId="70" xfId="0" applyFont="1" applyFill="1" applyBorder="1" applyProtection="1">
      <protection/>
    </xf>
    <xf numFmtId="0" fontId="12" fillId="0" borderId="53" xfId="0" applyFont="1" applyFill="1" applyBorder="1" applyAlignment="1" applyProtection="1">
      <alignment horizontal="center"/>
      <protection/>
    </xf>
    <xf numFmtId="2" fontId="12" fillId="0" borderId="30" xfId="0" applyNumberFormat="1" applyFont="1" applyFill="1" applyBorder="1" applyAlignment="1" applyProtection="1">
      <alignment horizontal="center"/>
      <protection/>
    </xf>
    <xf numFmtId="0" fontId="12" fillId="0" borderId="69" xfId="0" applyFont="1" applyFill="1" applyBorder="1" applyProtection="1">
      <protection/>
    </xf>
    <xf numFmtId="0" fontId="12" fillId="0" borderId="50" xfId="0" applyFont="1" applyFill="1" applyBorder="1" applyAlignment="1" applyProtection="1">
      <alignment horizontal="center"/>
      <protection/>
    </xf>
    <xf numFmtId="2" fontId="12" fillId="0" borderId="58" xfId="0" applyNumberFormat="1" applyFont="1" applyFill="1" applyBorder="1" applyAlignment="1" applyProtection="1">
      <alignment horizontal="center"/>
      <protection/>
    </xf>
    <xf numFmtId="0" fontId="13" fillId="3" borderId="67" xfId="0" applyFont="1" applyFill="1" applyBorder="1" applyProtection="1">
      <protection/>
    </xf>
    <xf numFmtId="0" fontId="12" fillId="3" borderId="19" xfId="0" applyFont="1" applyFill="1" applyBorder="1" applyAlignment="1" applyProtection="1">
      <alignment horizontal="center"/>
      <protection/>
    </xf>
    <xf numFmtId="0" fontId="14" fillId="3" borderId="18" xfId="0" applyFont="1" applyFill="1" applyBorder="1" applyAlignment="1" applyProtection="1">
      <alignment horizontal="center" wrapText="1"/>
      <protection/>
    </xf>
    <xf numFmtId="0" fontId="14" fillId="3" borderId="59" xfId="0" applyFont="1" applyFill="1" applyBorder="1" applyAlignment="1" applyProtection="1">
      <alignment horizontal="center" wrapText="1"/>
      <protection/>
    </xf>
    <xf numFmtId="0" fontId="2" fillId="3" borderId="60" xfId="0" applyFont="1" applyFill="1" applyBorder="1" applyAlignment="1" applyProtection="1">
      <alignment horizontal="center"/>
      <protection/>
    </xf>
    <xf numFmtId="2" fontId="13" fillId="3" borderId="50" xfId="0" applyNumberFormat="1" applyFont="1" applyFill="1" applyBorder="1" applyAlignment="1" applyProtection="1">
      <alignment horizontal="center"/>
      <protection/>
    </xf>
    <xf numFmtId="2" fontId="13" fillId="3" borderId="71" xfId="0" applyNumberFormat="1" applyFont="1" applyFill="1" applyBorder="1" applyAlignment="1" applyProtection="1">
      <alignment horizontal="center"/>
      <protection/>
    </xf>
    <xf numFmtId="2" fontId="13" fillId="3" borderId="58" xfId="0" applyNumberFormat="1" applyFont="1" applyFill="1" applyBorder="1" applyAlignment="1" applyProtection="1">
      <alignment horizontal="center"/>
      <protection/>
    </xf>
    <xf numFmtId="0" fontId="13" fillId="0" borderId="0" xfId="0" applyFont="1" applyProtection="1">
      <protection/>
    </xf>
    <xf numFmtId="3" fontId="12" fillId="0" borderId="26" xfId="0" applyNumberFormat="1" applyFont="1" applyFill="1" applyBorder="1" applyProtection="1">
      <protection/>
    </xf>
    <xf numFmtId="0" fontId="12" fillId="0" borderId="56" xfId="0" applyFont="1" applyFill="1" applyBorder="1" applyProtection="1">
      <protection/>
    </xf>
    <xf numFmtId="3" fontId="12" fillId="0" borderId="27" xfId="0" applyNumberFormat="1" applyFont="1" applyFill="1" applyBorder="1" applyProtection="1">
      <protection/>
    </xf>
    <xf numFmtId="3" fontId="12" fillId="0" borderId="35" xfId="0" applyNumberFormat="1" applyFont="1" applyFill="1" applyBorder="1" applyProtection="1">
      <protection/>
    </xf>
    <xf numFmtId="3" fontId="12" fillId="0" borderId="22" xfId="0" applyNumberFormat="1" applyFont="1" applyFill="1" applyBorder="1" applyProtection="1">
      <protection/>
    </xf>
    <xf numFmtId="3" fontId="12" fillId="0" borderId="36" xfId="0" applyNumberFormat="1" applyFont="1" applyFill="1" applyBorder="1" applyProtection="1">
      <protection/>
    </xf>
    <xf numFmtId="0" fontId="12" fillId="0" borderId="2" xfId="0" applyNumberFormat="1" applyFont="1" applyFill="1" applyBorder="1" applyProtection="1">
      <protection/>
    </xf>
    <xf numFmtId="0" fontId="12" fillId="0" borderId="11" xfId="0" applyFont="1" applyFill="1" applyBorder="1" applyProtection="1">
      <protection/>
    </xf>
    <xf numFmtId="0" fontId="12" fillId="0" borderId="55" xfId="0" applyNumberFormat="1" applyFont="1" applyFill="1" applyBorder="1" applyProtection="1">
      <protection/>
    </xf>
    <xf numFmtId="0" fontId="12" fillId="0" borderId="5" xfId="0" applyNumberFormat="1" applyFont="1" applyFill="1" applyBorder="1" applyProtection="1">
      <protection/>
    </xf>
    <xf numFmtId="0" fontId="2" fillId="0" borderId="37" xfId="0" applyNumberFormat="1" applyFont="1" applyFill="1" applyBorder="1" applyAlignment="1" applyProtection="1">
      <alignment wrapText="1"/>
      <protection/>
    </xf>
    <xf numFmtId="0" fontId="12" fillId="0" borderId="24" xfId="0" applyFont="1" applyFill="1" applyBorder="1" applyProtection="1">
      <protection/>
    </xf>
    <xf numFmtId="167" fontId="12" fillId="0" borderId="60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 wrapText="1"/>
      <protection/>
    </xf>
    <xf numFmtId="0" fontId="12" fillId="0" borderId="7" xfId="0" applyFont="1" applyFill="1" applyBorder="1" applyProtection="1">
      <protection/>
    </xf>
    <xf numFmtId="0" fontId="11" fillId="5" borderId="37" xfId="0" applyFont="1" applyFill="1" applyBorder="1" applyAlignment="1" applyProtection="1">
      <alignment horizontal="left"/>
      <protection/>
    </xf>
    <xf numFmtId="0" fontId="10" fillId="5" borderId="6" xfId="0" applyFont="1" applyFill="1" applyBorder="1" applyAlignment="1" applyProtection="1">
      <alignment horizontal="center"/>
      <protection/>
    </xf>
    <xf numFmtId="0" fontId="14" fillId="5" borderId="46" xfId="0" applyFont="1" applyFill="1" applyBorder="1" applyAlignment="1" applyProtection="1">
      <alignment horizontal="left"/>
      <protection/>
    </xf>
    <xf numFmtId="0" fontId="12" fillId="0" borderId="8" xfId="0" applyNumberFormat="1" applyFont="1" applyFill="1" applyBorder="1" applyProtection="1">
      <protection/>
    </xf>
    <xf numFmtId="0" fontId="16" fillId="0" borderId="1" xfId="0" applyFont="1" applyBorder="1" applyProtection="1">
      <protection/>
    </xf>
    <xf numFmtId="0" fontId="16" fillId="0" borderId="0" xfId="0" applyFont="1" applyBorder="1" applyProtection="1">
      <protection/>
    </xf>
    <xf numFmtId="0" fontId="2" fillId="0" borderId="0" xfId="0" applyFont="1" applyFill="1" applyBorder="1" applyProtection="1"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2" xfId="0" applyFont="1" applyBorder="1" applyProtection="1">
      <protection/>
    </xf>
    <xf numFmtId="3" fontId="13" fillId="0" borderId="22" xfId="0" applyNumberFormat="1" applyFont="1" applyFill="1" applyBorder="1" applyProtection="1">
      <protection/>
    </xf>
    <xf numFmtId="3" fontId="12" fillId="0" borderId="55" xfId="0" applyNumberFormat="1" applyFont="1" applyFill="1" applyBorder="1" applyProtection="1">
      <protection/>
    </xf>
    <xf numFmtId="3" fontId="2" fillId="0" borderId="10" xfId="0" applyNumberFormat="1" applyFont="1" applyFill="1" applyBorder="1" applyProtection="1">
      <protection/>
    </xf>
    <xf numFmtId="3" fontId="2" fillId="0" borderId="9" xfId="0" applyNumberFormat="1" applyFont="1" applyFill="1" applyBorder="1" applyProtection="1">
      <protection/>
    </xf>
    <xf numFmtId="3" fontId="2" fillId="0" borderId="13" xfId="0" applyNumberFormat="1" applyFont="1" applyFill="1" applyBorder="1" applyProtection="1">
      <protection/>
    </xf>
    <xf numFmtId="3" fontId="2" fillId="0" borderId="1" xfId="0" applyNumberFormat="1" applyFont="1" applyFill="1" applyBorder="1" applyProtection="1">
      <protection/>
    </xf>
    <xf numFmtId="3" fontId="2" fillId="0" borderId="0" xfId="0" applyNumberFormat="1" applyFont="1" applyFill="1" applyBorder="1" applyProtection="1">
      <protection/>
    </xf>
    <xf numFmtId="3" fontId="2" fillId="0" borderId="2" xfId="0" applyNumberFormat="1" applyFont="1" applyFill="1" applyBorder="1" applyProtection="1">
      <protection/>
    </xf>
    <xf numFmtId="3" fontId="2" fillId="0" borderId="3" xfId="0" applyNumberFormat="1" applyFont="1" applyFill="1" applyBorder="1" applyProtection="1">
      <protection/>
    </xf>
    <xf numFmtId="3" fontId="2" fillId="0" borderId="4" xfId="0" applyNumberFormat="1" applyFont="1" applyFill="1" applyBorder="1" applyProtection="1">
      <protection/>
    </xf>
    <xf numFmtId="3" fontId="2" fillId="0" borderId="5" xfId="0" applyNumberFormat="1" applyFont="1" applyFill="1" applyBorder="1" applyProtection="1">
      <protection/>
    </xf>
    <xf numFmtId="0" fontId="3" fillId="0" borderId="37" xfId="25" applyFont="1" applyFill="1" applyBorder="1" applyProtection="1">
      <alignment/>
      <protection/>
    </xf>
    <xf numFmtId="0" fontId="13" fillId="0" borderId="72" xfId="25" applyFont="1" applyFill="1" applyBorder="1" applyProtection="1">
      <alignment/>
      <protection/>
    </xf>
    <xf numFmtId="3" fontId="13" fillId="5" borderId="60" xfId="25" applyNumberFormat="1" applyFont="1" applyFill="1" applyBorder="1" applyAlignment="1" applyProtection="1">
      <alignment horizontal="right"/>
      <protection/>
    </xf>
    <xf numFmtId="0" fontId="13" fillId="0" borderId="28" xfId="25" applyFont="1" applyFill="1" applyBorder="1" applyAlignment="1" applyProtection="1">
      <alignment horizontal="left"/>
      <protection/>
    </xf>
    <xf numFmtId="0" fontId="13" fillId="0" borderId="73" xfId="25" applyFont="1" applyFill="1" applyBorder="1" applyAlignment="1" applyProtection="1">
      <alignment horizontal="left"/>
      <protection/>
    </xf>
    <xf numFmtId="3" fontId="13" fillId="9" borderId="30" xfId="25" applyNumberFormat="1" applyFont="1" applyFill="1" applyBorder="1" applyAlignment="1" applyProtection="1">
      <alignment horizontal="right"/>
      <protection/>
    </xf>
    <xf numFmtId="0" fontId="13" fillId="0" borderId="51" xfId="0" applyFont="1" applyFill="1" applyBorder="1" applyProtection="1">
      <protection/>
    </xf>
    <xf numFmtId="3" fontId="13" fillId="10" borderId="58" xfId="0" applyNumberFormat="1" applyFont="1" applyFill="1" applyBorder="1" applyAlignment="1" applyProtection="1">
      <alignment horizontal="right"/>
      <protection/>
    </xf>
    <xf numFmtId="0" fontId="14" fillId="3" borderId="5" xfId="0" applyFont="1" applyFill="1" applyBorder="1" applyAlignment="1" applyProtection="1">
      <alignment horizontal="center" wrapText="1"/>
      <protection/>
    </xf>
    <xf numFmtId="0" fontId="14" fillId="3" borderId="74" xfId="0" applyFont="1" applyFill="1" applyBorder="1" applyAlignment="1" applyProtection="1">
      <alignment horizontal="center" wrapText="1"/>
      <protection/>
    </xf>
    <xf numFmtId="0" fontId="14" fillId="3" borderId="75" xfId="0" applyFont="1" applyFill="1" applyBorder="1" applyAlignment="1" applyProtection="1">
      <alignment horizontal="center" wrapText="1"/>
      <protection/>
    </xf>
    <xf numFmtId="0" fontId="14" fillId="3" borderId="76" xfId="0" applyFont="1" applyFill="1" applyBorder="1" applyAlignment="1" applyProtection="1">
      <alignment horizontal="center" wrapText="1"/>
      <protection/>
    </xf>
    <xf numFmtId="0" fontId="14" fillId="3" borderId="77" xfId="0" applyFont="1" applyFill="1" applyBorder="1" applyAlignment="1" applyProtection="1">
      <alignment horizontal="center" wrapText="1"/>
      <protection/>
    </xf>
    <xf numFmtId="0" fontId="14" fillId="0" borderId="56" xfId="0" applyFont="1" applyBorder="1" applyAlignment="1" applyProtection="1">
      <alignment horizontal="center" wrapText="1"/>
      <protection/>
    </xf>
    <xf numFmtId="0" fontId="14" fillId="0" borderId="5" xfId="0" applyFont="1" applyBorder="1" applyAlignment="1" applyProtection="1">
      <alignment horizontal="center" wrapText="1"/>
      <protection/>
    </xf>
    <xf numFmtId="0" fontId="14" fillId="3" borderId="78" xfId="0" applyFont="1" applyFill="1" applyBorder="1" applyAlignment="1" applyProtection="1">
      <alignment horizontal="center" wrapText="1"/>
      <protection/>
    </xf>
    <xf numFmtId="0" fontId="14" fillId="3" borderId="2" xfId="0" applyFont="1" applyFill="1" applyBorder="1" applyAlignment="1" applyProtection="1">
      <alignment horizontal="center" wrapText="1"/>
      <protection/>
    </xf>
    <xf numFmtId="0" fontId="14" fillId="0" borderId="39" xfId="0" applyFont="1" applyBorder="1" applyAlignment="1" applyProtection="1">
      <alignment horizontal="center" wrapText="1"/>
      <protection/>
    </xf>
    <xf numFmtId="0" fontId="14" fillId="0" borderId="2" xfId="0" applyFont="1" applyBorder="1" applyAlignment="1" applyProtection="1">
      <alignment horizontal="center" wrapText="1"/>
      <protection/>
    </xf>
    <xf numFmtId="0" fontId="14" fillId="3" borderId="56" xfId="0" applyFont="1" applyFill="1" applyBorder="1" applyAlignment="1" applyProtection="1">
      <alignment horizontal="center" vertical="center" wrapText="1"/>
      <protection/>
    </xf>
    <xf numFmtId="0" fontId="14" fillId="3" borderId="56" xfId="0" applyFont="1" applyFill="1" applyBorder="1" applyAlignment="1" applyProtection="1">
      <alignment horizontal="center" wrapText="1"/>
      <protection/>
    </xf>
    <xf numFmtId="0" fontId="14" fillId="3" borderId="79" xfId="0" applyFont="1" applyFill="1" applyBorder="1" applyAlignment="1" applyProtection="1">
      <alignment horizontal="center" vertical="center" wrapText="1"/>
      <protection/>
    </xf>
    <xf numFmtId="0" fontId="14" fillId="3" borderId="5" xfId="0" applyFont="1" applyFill="1" applyBorder="1" applyAlignment="1" applyProtection="1">
      <alignment horizontal="center" vertical="center" wrapText="1"/>
      <protection/>
    </xf>
    <xf numFmtId="0" fontId="14" fillId="3" borderId="8" xfId="0" applyFont="1" applyFill="1" applyBorder="1" applyAlignment="1" applyProtection="1">
      <alignment horizontal="center" wrapText="1"/>
      <protection/>
    </xf>
    <xf numFmtId="0" fontId="14" fillId="0" borderId="40" xfId="0" applyFont="1" applyBorder="1" applyAlignment="1" applyProtection="1">
      <alignment horizontal="center" wrapText="1"/>
      <protection/>
    </xf>
    <xf numFmtId="0" fontId="14" fillId="0" borderId="8" xfId="0" applyFont="1" applyBorder="1" applyAlignment="1" applyProtection="1">
      <alignment horizontal="center" wrapText="1"/>
      <protection/>
    </xf>
    <xf numFmtId="0" fontId="14" fillId="3" borderId="77" xfId="0" applyFont="1" applyFill="1" applyBorder="1" applyAlignment="1" applyProtection="1">
      <alignment horizontal="center" vertical="center" wrapText="1"/>
      <protection/>
    </xf>
    <xf numFmtId="165" fontId="14" fillId="0" borderId="56" xfId="0" applyNumberFormat="1" applyFont="1" applyBorder="1" applyAlignment="1" applyProtection="1">
      <alignment horizontal="center" wrapText="1"/>
      <protection/>
    </xf>
    <xf numFmtId="165" fontId="14" fillId="0" borderId="5" xfId="0" applyNumberFormat="1" applyFont="1" applyBorder="1" applyAlignment="1" applyProtection="1">
      <alignment horizontal="center" wrapText="1"/>
      <protection/>
    </xf>
    <xf numFmtId="0" fontId="14" fillId="3" borderId="78" xfId="0" applyFont="1" applyFill="1" applyBorder="1" applyAlignment="1" applyProtection="1">
      <alignment horizontal="center" vertical="center" wrapText="1"/>
      <protection/>
    </xf>
    <xf numFmtId="0" fontId="14" fillId="3" borderId="2" xfId="0" applyFont="1" applyFill="1" applyBorder="1" applyAlignment="1" applyProtection="1">
      <alignment horizontal="center" vertical="center" wrapText="1"/>
      <protection/>
    </xf>
    <xf numFmtId="165" fontId="14" fillId="0" borderId="39" xfId="0" applyNumberFormat="1" applyFont="1" applyBorder="1" applyAlignment="1" applyProtection="1">
      <alignment horizontal="center" wrapText="1"/>
      <protection/>
    </xf>
    <xf numFmtId="165" fontId="14" fillId="0" borderId="2" xfId="0" applyNumberFormat="1" applyFont="1" applyBorder="1" applyAlignment="1" applyProtection="1">
      <alignment horizontal="center" wrapText="1"/>
      <protection/>
    </xf>
    <xf numFmtId="165" fontId="14" fillId="0" borderId="56" xfId="0" applyNumberFormat="1" applyFont="1" applyBorder="1" applyAlignment="1" applyProtection="1">
      <alignment horizontal="center" vertical="center" wrapText="1"/>
      <protection/>
    </xf>
    <xf numFmtId="0" fontId="14" fillId="0" borderId="5" xfId="0" applyFont="1" applyBorder="1" applyAlignment="1" applyProtection="1">
      <alignment horizontal="center" vertical="center" wrapText="1"/>
      <protection/>
    </xf>
    <xf numFmtId="0" fontId="14" fillId="3" borderId="8" xfId="0" applyFont="1" applyFill="1" applyBorder="1" applyAlignment="1" applyProtection="1">
      <alignment horizontal="center" vertical="center" wrapText="1"/>
      <protection/>
    </xf>
    <xf numFmtId="165" fontId="14" fillId="0" borderId="40" xfId="0" applyNumberFormat="1" applyFont="1" applyBorder="1" applyAlignment="1" applyProtection="1">
      <alignment horizontal="center" vertical="center" wrapText="1"/>
      <protection/>
    </xf>
    <xf numFmtId="0" fontId="14" fillId="0" borderId="8" xfId="0" applyFont="1" applyBorder="1" applyAlignment="1" applyProtection="1">
      <alignment horizontal="center" vertical="center" wrapText="1"/>
      <protection/>
    </xf>
    <xf numFmtId="0" fontId="17" fillId="3" borderId="33" xfId="0" applyFont="1" applyFill="1" applyBorder="1" applyAlignment="1" applyProtection="1">
      <alignment horizontal="center"/>
      <protection/>
    </xf>
    <xf numFmtId="0" fontId="14" fillId="3" borderId="19" xfId="0" applyFont="1" applyFill="1" applyBorder="1" applyAlignment="1" applyProtection="1">
      <alignment horizontal="center" wrapText="1"/>
      <protection/>
    </xf>
    <xf numFmtId="0" fontId="14" fillId="3" borderId="80" xfId="0" applyFont="1" applyFill="1" applyBorder="1" applyAlignment="1" applyProtection="1">
      <alignment horizontal="center" wrapText="1"/>
      <protection/>
    </xf>
    <xf numFmtId="0" fontId="14" fillId="3" borderId="81" xfId="0" applyFont="1" applyFill="1" applyBorder="1" applyAlignment="1" applyProtection="1">
      <alignment horizontal="center" wrapText="1"/>
      <protection/>
    </xf>
    <xf numFmtId="0" fontId="14" fillId="3" borderId="82" xfId="0" applyFont="1" applyFill="1" applyBorder="1" applyAlignment="1" applyProtection="1">
      <alignment horizontal="center" wrapText="1"/>
      <protection/>
    </xf>
    <xf numFmtId="0" fontId="14" fillId="3" borderId="83" xfId="0" applyFont="1" applyFill="1" applyBorder="1" applyAlignment="1" applyProtection="1">
      <alignment horizontal="center" wrapText="1"/>
      <protection/>
    </xf>
    <xf numFmtId="0" fontId="14" fillId="3" borderId="84" xfId="0" applyFont="1" applyFill="1" applyBorder="1" applyAlignment="1" applyProtection="1">
      <alignment horizontal="center" wrapText="1"/>
      <protection/>
    </xf>
    <xf numFmtId="0" fontId="14" fillId="3" borderId="44" xfId="0" applyFont="1" applyFill="1" applyBorder="1" applyAlignment="1" applyProtection="1">
      <alignment horizontal="center" wrapText="1"/>
      <protection/>
    </xf>
    <xf numFmtId="0" fontId="14" fillId="3" borderId="21" xfId="0" applyFont="1" applyFill="1" applyBorder="1" applyAlignment="1" applyProtection="1">
      <alignment horizontal="center" wrapText="1"/>
      <protection/>
    </xf>
    <xf numFmtId="0" fontId="14" fillId="3" borderId="85" xfId="0" applyFont="1" applyFill="1" applyBorder="1" applyAlignment="1" applyProtection="1">
      <alignment horizontal="center" vertical="center" wrapText="1"/>
      <protection/>
    </xf>
    <xf numFmtId="0" fontId="14" fillId="3" borderId="25" xfId="0" applyFont="1" applyFill="1" applyBorder="1" applyAlignment="1" applyProtection="1">
      <alignment horizontal="center" vertical="center" wrapText="1"/>
      <protection/>
    </xf>
    <xf numFmtId="0" fontId="14" fillId="3" borderId="72" xfId="0" applyFont="1" applyFill="1" applyBorder="1" applyAlignment="1" applyProtection="1">
      <alignment horizontal="center" vertical="center" wrapText="1"/>
      <protection/>
    </xf>
    <xf numFmtId="16" fontId="2" fillId="0" borderId="6" xfId="0" applyNumberFormat="1" applyFont="1" applyFill="1" applyBorder="1" applyProtection="1" quotePrefix="1">
      <protection/>
    </xf>
    <xf numFmtId="0" fontId="19" fillId="0" borderId="7" xfId="0" applyNumberFormat="1" applyFont="1" applyBorder="1" applyProtection="1">
      <protection/>
    </xf>
    <xf numFmtId="3" fontId="13" fillId="0" borderId="36" xfId="0" applyNumberFormat="1" applyFont="1" applyFill="1" applyBorder="1" applyProtection="1">
      <protection/>
    </xf>
    <xf numFmtId="0" fontId="2" fillId="0" borderId="37" xfId="0" applyNumberFormat="1" applyFont="1" applyFill="1" applyBorder="1" applyProtection="1">
      <protection/>
    </xf>
    <xf numFmtId="3" fontId="12" fillId="0" borderId="60" xfId="0" applyNumberFormat="1" applyFont="1" applyFill="1" applyBorder="1" applyAlignment="1" applyProtection="1">
      <alignment horizontal="center"/>
      <protection/>
    </xf>
    <xf numFmtId="16" fontId="2" fillId="0" borderId="6" xfId="0" applyNumberFormat="1" applyFont="1" applyFill="1" applyBorder="1" applyAlignment="1" applyProtection="1" quotePrefix="1">
      <alignment horizontal="center"/>
      <protection/>
    </xf>
    <xf numFmtId="3" fontId="12" fillId="0" borderId="25" xfId="0" applyNumberFormat="1" applyFont="1" applyFill="1" applyBorder="1" applyAlignment="1" applyProtection="1">
      <alignment horizontal="center"/>
      <protection/>
    </xf>
    <xf numFmtId="16" fontId="2" fillId="0" borderId="6" xfId="0" applyNumberFormat="1" applyFont="1" applyFill="1" applyBorder="1" applyAlignment="1" applyProtection="1">
      <alignment horizontal="center"/>
      <protection/>
    </xf>
    <xf numFmtId="0" fontId="16" fillId="0" borderId="6" xfId="0" applyFont="1" applyBorder="1" applyProtection="1">
      <protection/>
    </xf>
    <xf numFmtId="0" fontId="13" fillId="0" borderId="26" xfId="0" applyNumberFormat="1" applyFont="1" applyFill="1" applyBorder="1" applyProtection="1">
      <protection/>
    </xf>
    <xf numFmtId="3" fontId="13" fillId="0" borderId="22" xfId="0" applyNumberFormat="1" applyFont="1" applyFill="1" applyBorder="1" applyProtection="1">
      <protection/>
    </xf>
    <xf numFmtId="3" fontId="13" fillId="0" borderId="27" xfId="0" applyNumberFormat="1" applyFont="1" applyFill="1" applyBorder="1" applyProtection="1">
      <protection/>
    </xf>
    <xf numFmtId="3" fontId="13" fillId="0" borderId="36" xfId="0" applyNumberFormat="1" applyFont="1" applyFill="1" applyBorder="1" applyProtection="1">
      <protection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9" xfId="0" applyNumberFormat="1" applyFont="1" applyFill="1" applyBorder="1" applyAlignment="1" applyProtection="1">
      <alignment/>
      <protection/>
    </xf>
    <xf numFmtId="3" fontId="2" fillId="0" borderId="13" xfId="0" applyNumberFormat="1" applyFont="1" applyFill="1" applyBorder="1" applyAlignment="1" applyProtection="1">
      <alignment/>
      <protection/>
    </xf>
    <xf numFmtId="3" fontId="2" fillId="0" borderId="3" xfId="0" applyNumberFormat="1" applyFont="1" applyFill="1" applyBorder="1" applyAlignment="1" applyProtection="1">
      <alignment/>
      <protection/>
    </xf>
    <xf numFmtId="3" fontId="2" fillId="0" borderId="4" xfId="0" applyNumberFormat="1" applyFont="1" applyFill="1" applyBorder="1" applyAlignment="1" applyProtection="1">
      <alignment/>
      <protection/>
    </xf>
    <xf numFmtId="3" fontId="2" fillId="0" borderId="5" xfId="0" applyNumberFormat="1" applyFont="1" applyFill="1" applyBorder="1" applyAlignment="1" applyProtection="1">
      <alignment/>
      <protection/>
    </xf>
    <xf numFmtId="3" fontId="2" fillId="0" borderId="1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2" fillId="0" borderId="2" xfId="0" applyNumberFormat="1" applyFont="1" applyFill="1" applyBorder="1" applyAlignment="1" applyProtection="1">
      <alignment/>
      <protection/>
    </xf>
    <xf numFmtId="0" fontId="14" fillId="3" borderId="25" xfId="0" applyFont="1" applyFill="1" applyBorder="1" applyAlignment="1" applyProtection="1">
      <alignment horizontal="center" vertical="center"/>
      <protection/>
    </xf>
    <xf numFmtId="0" fontId="29" fillId="3" borderId="48" xfId="0" applyFont="1" applyFill="1" applyBorder="1" applyAlignment="1" applyProtection="1">
      <alignment horizontal="center"/>
      <protection/>
    </xf>
    <xf numFmtId="0" fontId="14" fillId="3" borderId="50" xfId="0" applyFont="1" applyFill="1" applyBorder="1" applyAlignment="1" applyProtection="1">
      <alignment horizontal="center" wrapText="1"/>
      <protection/>
    </xf>
    <xf numFmtId="0" fontId="14" fillId="3" borderId="69" xfId="0" applyFont="1" applyFill="1" applyBorder="1" applyAlignment="1" applyProtection="1">
      <alignment horizontal="center" wrapText="1"/>
      <protection/>
    </xf>
    <xf numFmtId="0" fontId="14" fillId="3" borderId="71" xfId="0" applyFont="1" applyFill="1" applyBorder="1" applyAlignment="1" applyProtection="1">
      <alignment horizontal="center" wrapText="1"/>
      <protection/>
    </xf>
    <xf numFmtId="0" fontId="14" fillId="3" borderId="58" xfId="0" applyFont="1" applyFill="1" applyBorder="1" applyAlignment="1" applyProtection="1">
      <alignment horizontal="center" wrapText="1"/>
      <protection/>
    </xf>
    <xf numFmtId="0" fontId="14" fillId="0" borderId="25" xfId="0" applyFont="1" applyBorder="1" applyProtection="1">
      <protection/>
    </xf>
    <xf numFmtId="168" fontId="14" fillId="0" borderId="56" xfId="0" applyNumberFormat="1" applyFont="1" applyBorder="1" applyAlignment="1" applyProtection="1">
      <alignment horizontal="center" wrapText="1"/>
      <protection/>
    </xf>
    <xf numFmtId="168" fontId="14" fillId="0" borderId="68" xfId="0" applyNumberFormat="1" applyFont="1" applyBorder="1" applyAlignment="1" applyProtection="1">
      <alignment horizontal="center" wrapText="1"/>
      <protection/>
    </xf>
    <xf numFmtId="168" fontId="14" fillId="0" borderId="86" xfId="0" applyNumberFormat="1" applyFont="1" applyBorder="1" applyAlignment="1" applyProtection="1">
      <alignment horizontal="center" wrapText="1"/>
      <protection/>
    </xf>
    <xf numFmtId="168" fontId="14" fillId="0" borderId="22" xfId="0" applyNumberFormat="1" applyFont="1" applyBorder="1" applyAlignment="1" applyProtection="1">
      <alignment horizontal="center" wrapText="1"/>
      <protection/>
    </xf>
    <xf numFmtId="0" fontId="14" fillId="0" borderId="48" xfId="0" applyFont="1" applyBorder="1" applyProtection="1">
      <protection/>
    </xf>
    <xf numFmtId="168" fontId="14" fillId="0" borderId="51" xfId="0" applyNumberFormat="1" applyFont="1" applyBorder="1" applyAlignment="1" applyProtection="1">
      <alignment horizontal="center" wrapText="1"/>
      <protection/>
    </xf>
    <xf numFmtId="168" fontId="14" fillId="0" borderId="69" xfId="0" applyNumberFormat="1" applyFont="1" applyBorder="1" applyAlignment="1" applyProtection="1">
      <alignment horizontal="center" wrapText="1"/>
      <protection/>
    </xf>
    <xf numFmtId="168" fontId="14" fillId="0" borderId="71" xfId="0" applyNumberFormat="1" applyFont="1" applyBorder="1" applyAlignment="1" applyProtection="1">
      <alignment horizontal="center" wrapText="1"/>
      <protection/>
    </xf>
    <xf numFmtId="168" fontId="14" fillId="0" borderId="58" xfId="0" applyNumberFormat="1" applyFont="1" applyBorder="1" applyAlignment="1" applyProtection="1">
      <alignment horizontal="center" wrapText="1"/>
      <protection/>
    </xf>
    <xf numFmtId="0" fontId="14" fillId="0" borderId="9" xfId="0" applyFont="1" applyFill="1" applyBorder="1" applyAlignment="1" applyProtection="1">
      <alignment horizontal="left"/>
      <protection/>
    </xf>
    <xf numFmtId="3" fontId="13" fillId="5" borderId="17" xfId="0" applyNumberFormat="1" applyFont="1" applyFill="1" applyBorder="1" applyProtection="1">
      <protection/>
    </xf>
    <xf numFmtId="0" fontId="13" fillId="0" borderId="32" xfId="0" applyFont="1" applyFill="1" applyBorder="1" applyProtection="1">
      <protection/>
    </xf>
    <xf numFmtId="16" fontId="11" fillId="5" borderId="23" xfId="25" applyNumberFormat="1" applyFont="1" applyFill="1" applyBorder="1" applyAlignment="1" applyProtection="1">
      <alignment horizontal="center"/>
      <protection/>
    </xf>
    <xf numFmtId="0" fontId="11" fillId="5" borderId="24" xfId="25" applyFont="1" applyFill="1" applyBorder="1" applyProtection="1">
      <alignment/>
      <protection/>
    </xf>
    <xf numFmtId="0" fontId="2" fillId="5" borderId="25" xfId="25" applyFont="1" applyFill="1" applyBorder="1" applyProtection="1">
      <alignment/>
      <protection/>
    </xf>
    <xf numFmtId="0" fontId="11" fillId="5" borderId="21" xfId="25" applyFont="1" applyFill="1" applyBorder="1" applyAlignment="1" applyProtection="1">
      <alignment horizontal="center"/>
      <protection/>
    </xf>
    <xf numFmtId="0" fontId="11" fillId="5" borderId="7" xfId="25" applyFont="1" applyFill="1" applyBorder="1" applyProtection="1">
      <alignment/>
      <protection/>
    </xf>
    <xf numFmtId="0" fontId="13" fillId="5" borderId="58" xfId="25" applyFont="1" applyFill="1" applyBorder="1" applyAlignment="1" applyProtection="1">
      <alignment horizontal="center"/>
      <protection/>
    </xf>
    <xf numFmtId="0" fontId="12" fillId="0" borderId="1" xfId="25" applyFont="1" applyFill="1" applyBorder="1" applyAlignment="1" applyProtection="1">
      <alignment horizontal="right"/>
      <protection/>
    </xf>
    <xf numFmtId="0" fontId="14" fillId="0" borderId="0" xfId="25" applyFont="1" applyFill="1" applyBorder="1" applyProtection="1">
      <alignment/>
      <protection/>
    </xf>
    <xf numFmtId="3" fontId="12" fillId="0" borderId="26" xfId="25" applyNumberFormat="1" applyFont="1" applyFill="1" applyBorder="1" applyProtection="1">
      <alignment/>
      <protection/>
    </xf>
    <xf numFmtId="4" fontId="14" fillId="0" borderId="23" xfId="25" applyNumberFormat="1" applyFont="1" applyFill="1" applyBorder="1" applyAlignment="1" applyProtection="1">
      <alignment horizontal="center"/>
      <protection/>
    </xf>
    <xf numFmtId="3" fontId="2" fillId="0" borderId="10" xfId="25" applyNumberFormat="1" applyFont="1" applyFill="1" applyBorder="1" applyProtection="1">
      <alignment/>
      <protection/>
    </xf>
    <xf numFmtId="3" fontId="2" fillId="0" borderId="9" xfId="25" applyNumberFormat="1" applyFont="1" applyFill="1" applyBorder="1" applyProtection="1">
      <alignment/>
      <protection/>
    </xf>
    <xf numFmtId="3" fontId="2" fillId="0" borderId="13" xfId="25" applyNumberFormat="1" applyFont="1" applyFill="1" applyBorder="1" applyProtection="1">
      <alignment/>
      <protection/>
    </xf>
    <xf numFmtId="3" fontId="12" fillId="0" borderId="27" xfId="25" applyNumberFormat="1" applyFont="1" applyFill="1" applyBorder="1" applyProtection="1">
      <alignment/>
      <protection/>
    </xf>
    <xf numFmtId="3" fontId="42" fillId="0" borderId="44" xfId="25" applyNumberFormat="1" applyFont="1" applyFill="1" applyBorder="1" applyAlignment="1" applyProtection="1">
      <alignment horizontal="center"/>
      <protection/>
    </xf>
    <xf numFmtId="3" fontId="2" fillId="0" borderId="1" xfId="25" applyNumberFormat="1" applyFont="1" applyFill="1" applyBorder="1" applyProtection="1">
      <alignment/>
      <protection/>
    </xf>
    <xf numFmtId="3" fontId="2" fillId="0" borderId="0" xfId="25" applyNumberFormat="1" applyFont="1" applyFill="1" applyBorder="1" applyProtection="1">
      <alignment/>
      <protection/>
    </xf>
    <xf numFmtId="3" fontId="2" fillId="0" borderId="2" xfId="25" applyNumberFormat="1" applyFont="1" applyFill="1" applyBorder="1" applyProtection="1">
      <alignment/>
      <protection/>
    </xf>
    <xf numFmtId="0" fontId="13" fillId="0" borderId="3" xfId="25" applyFont="1" applyFill="1" applyBorder="1" applyProtection="1">
      <alignment/>
      <protection/>
    </xf>
    <xf numFmtId="0" fontId="17" fillId="0" borderId="4" xfId="25" applyFont="1" applyFill="1" applyBorder="1" applyProtection="1">
      <alignment/>
      <protection/>
    </xf>
    <xf numFmtId="3" fontId="13" fillId="0" borderId="22" xfId="25" applyNumberFormat="1" applyFont="1" applyFill="1" applyBorder="1" applyProtection="1">
      <alignment/>
      <protection/>
    </xf>
    <xf numFmtId="3" fontId="13" fillId="0" borderId="45" xfId="25" applyNumberFormat="1" applyFont="1" applyFill="1" applyBorder="1" applyProtection="1">
      <alignment/>
      <protection/>
    </xf>
    <xf numFmtId="3" fontId="3" fillId="0" borderId="3" xfId="25" applyNumberFormat="1" applyFont="1" applyFill="1" applyBorder="1" applyProtection="1">
      <alignment/>
      <protection/>
    </xf>
    <xf numFmtId="3" fontId="3" fillId="0" borderId="4" xfId="25" applyNumberFormat="1" applyFont="1" applyFill="1" applyBorder="1" applyProtection="1">
      <alignment/>
      <protection/>
    </xf>
    <xf numFmtId="3" fontId="3" fillId="0" borderId="5" xfId="25" applyNumberFormat="1" applyFont="1" applyFill="1" applyBorder="1" applyProtection="1">
      <alignment/>
      <protection/>
    </xf>
    <xf numFmtId="3" fontId="12" fillId="0" borderId="44" xfId="25" applyNumberFormat="1" applyFont="1" applyFill="1" applyBorder="1" applyProtection="1">
      <alignment/>
      <protection/>
    </xf>
    <xf numFmtId="0" fontId="12" fillId="0" borderId="1" xfId="25" applyFont="1" applyFill="1" applyBorder="1" applyProtection="1">
      <alignment/>
      <protection/>
    </xf>
    <xf numFmtId="0" fontId="13" fillId="0" borderId="1" xfId="25" applyFont="1" applyFill="1" applyBorder="1" applyProtection="1">
      <alignment/>
      <protection/>
    </xf>
    <xf numFmtId="0" fontId="12" fillId="0" borderId="1" xfId="25" applyFont="1" applyFill="1" applyBorder="1" applyProtection="1" quotePrefix="1">
      <alignment/>
      <protection/>
    </xf>
    <xf numFmtId="3" fontId="12" fillId="0" borderId="6" xfId="25" applyNumberFormat="1" applyFont="1" applyFill="1" applyBorder="1" applyProtection="1" quotePrefix="1">
      <alignment/>
      <protection/>
    </xf>
    <xf numFmtId="0" fontId="17" fillId="6" borderId="4" xfId="25" applyFont="1" applyFill="1" applyBorder="1" applyProtection="1">
      <alignment/>
      <protection/>
    </xf>
    <xf numFmtId="0" fontId="17" fillId="6" borderId="0" xfId="25" applyFont="1" applyFill="1" applyBorder="1" applyProtection="1">
      <alignment/>
      <protection/>
    </xf>
    <xf numFmtId="3" fontId="14" fillId="0" borderId="7" xfId="25" applyNumberFormat="1" applyFont="1" applyFill="1" applyBorder="1" applyProtection="1">
      <alignment/>
      <protection/>
    </xf>
    <xf numFmtId="3" fontId="13" fillId="6" borderId="22" xfId="25" applyNumberFormat="1" applyFont="1" applyFill="1" applyBorder="1" applyProtection="1">
      <alignment/>
      <protection/>
    </xf>
    <xf numFmtId="3" fontId="13" fillId="6" borderId="45" xfId="25" applyNumberFormat="1" applyFont="1" applyFill="1" applyBorder="1" applyProtection="1">
      <alignment/>
      <protection/>
    </xf>
    <xf numFmtId="3" fontId="13" fillId="6" borderId="27" xfId="25" applyNumberFormat="1" applyFont="1" applyFill="1" applyBorder="1" applyProtection="1">
      <alignment/>
      <protection/>
    </xf>
    <xf numFmtId="3" fontId="13" fillId="6" borderId="44" xfId="25" applyNumberFormat="1" applyFont="1" applyFill="1" applyBorder="1" applyProtection="1">
      <alignment/>
      <protection/>
    </xf>
    <xf numFmtId="166" fontId="13" fillId="0" borderId="27" xfId="25" applyNumberFormat="1" applyFont="1" applyFill="1" applyBorder="1" applyProtection="1">
      <alignment/>
      <protection/>
    </xf>
    <xf numFmtId="166" fontId="13" fillId="0" borderId="44" xfId="25" applyNumberFormat="1" applyFont="1" applyFill="1" applyBorder="1" applyProtection="1">
      <alignment/>
      <protection/>
    </xf>
    <xf numFmtId="3" fontId="13" fillId="0" borderId="36" xfId="25" applyNumberFormat="1" applyFont="1" applyFill="1" applyBorder="1" applyProtection="1">
      <alignment/>
      <protection/>
    </xf>
    <xf numFmtId="3" fontId="13" fillId="0" borderId="21" xfId="25" applyNumberFormat="1" applyFont="1" applyFill="1" applyBorder="1" applyProtection="1">
      <alignment/>
      <protection/>
    </xf>
    <xf numFmtId="3" fontId="9" fillId="6" borderId="3" xfId="25" applyNumberFormat="1" applyFont="1" applyFill="1" applyBorder="1" applyProtection="1">
      <alignment/>
      <protection/>
    </xf>
    <xf numFmtId="3" fontId="9" fillId="6" borderId="4" xfId="25" applyNumberFormat="1" applyFont="1" applyFill="1" applyBorder="1" applyProtection="1">
      <alignment/>
      <protection/>
    </xf>
    <xf numFmtId="3" fontId="9" fillId="6" borderId="5" xfId="25" applyNumberFormat="1" applyFont="1" applyFill="1" applyBorder="1" applyProtection="1">
      <alignment/>
      <protection/>
    </xf>
    <xf numFmtId="3" fontId="3" fillId="6" borderId="1" xfId="25" applyNumberFormat="1" applyFont="1" applyFill="1" applyBorder="1" applyProtection="1">
      <alignment/>
      <protection/>
    </xf>
    <xf numFmtId="3" fontId="3" fillId="6" borderId="0" xfId="25" applyNumberFormat="1" applyFont="1" applyFill="1" applyBorder="1" applyProtection="1">
      <alignment/>
      <protection/>
    </xf>
    <xf numFmtId="3" fontId="3" fillId="6" borderId="2" xfId="25" applyNumberFormat="1" applyFont="1" applyFill="1" applyBorder="1" applyProtection="1">
      <alignment/>
      <protection/>
    </xf>
    <xf numFmtId="4" fontId="2" fillId="0" borderId="1" xfId="25" applyNumberFormat="1" applyFont="1" applyFill="1" applyBorder="1" applyProtection="1">
      <alignment/>
      <protection/>
    </xf>
    <xf numFmtId="4" fontId="2" fillId="0" borderId="0" xfId="25" applyNumberFormat="1" applyFont="1" applyFill="1" applyBorder="1" applyProtection="1">
      <alignment/>
      <protection/>
    </xf>
    <xf numFmtId="4" fontId="2" fillId="0" borderId="2" xfId="25" applyNumberFormat="1" applyFont="1" applyFill="1" applyBorder="1" applyProtection="1">
      <alignment/>
      <protection/>
    </xf>
    <xf numFmtId="3" fontId="3" fillId="0" borderId="6" xfId="25" applyNumberFormat="1" applyFont="1" applyFill="1" applyBorder="1" applyProtection="1">
      <alignment/>
      <protection/>
    </xf>
    <xf numFmtId="3" fontId="3" fillId="0" borderId="7" xfId="25" applyNumberFormat="1" applyFont="1" applyFill="1" applyBorder="1" applyProtection="1">
      <alignment/>
      <protection/>
    </xf>
    <xf numFmtId="3" fontId="3" fillId="0" borderId="8" xfId="25" applyNumberFormat="1" applyFont="1" applyFill="1" applyBorder="1" applyProtection="1">
      <alignment/>
      <protection/>
    </xf>
    <xf numFmtId="0" fontId="10" fillId="5" borderId="24" xfId="25" applyFont="1" applyFill="1" applyBorder="1" applyProtection="1">
      <alignment/>
      <protection/>
    </xf>
    <xf numFmtId="0" fontId="2" fillId="5" borderId="24" xfId="25" applyFont="1" applyFill="1" applyBorder="1" applyProtection="1">
      <alignment/>
      <protection/>
    </xf>
    <xf numFmtId="0" fontId="10" fillId="5" borderId="7" xfId="25" applyFont="1" applyFill="1" applyBorder="1" applyProtection="1">
      <alignment/>
      <protection/>
    </xf>
    <xf numFmtId="0" fontId="3" fillId="5" borderId="7" xfId="25" applyFont="1" applyFill="1" applyBorder="1" applyProtection="1">
      <alignment/>
      <protection/>
    </xf>
    <xf numFmtId="0" fontId="13" fillId="0" borderId="9" xfId="25" applyFont="1" applyFill="1" applyBorder="1" applyProtection="1">
      <alignment/>
      <protection/>
    </xf>
    <xf numFmtId="0" fontId="14" fillId="0" borderId="0" xfId="25" applyFont="1" applyFill="1" applyBorder="1" applyProtection="1" quotePrefix="1">
      <alignment/>
      <protection/>
    </xf>
    <xf numFmtId="0" fontId="13" fillId="0" borderId="0" xfId="25" applyFont="1" applyFill="1" applyBorder="1" applyProtection="1">
      <alignment/>
      <protection/>
    </xf>
    <xf numFmtId="4" fontId="42" fillId="0" borderId="44" xfId="25" applyNumberFormat="1" applyFont="1" applyFill="1" applyBorder="1" applyAlignment="1" applyProtection="1">
      <alignment horizontal="center"/>
      <protection/>
    </xf>
    <xf numFmtId="3" fontId="13" fillId="0" borderId="4" xfId="25" applyNumberFormat="1" applyFont="1" applyFill="1" applyBorder="1" applyProtection="1">
      <alignment/>
      <protection/>
    </xf>
    <xf numFmtId="0" fontId="13" fillId="0" borderId="44" xfId="25" applyFont="1" applyFill="1" applyBorder="1" applyProtection="1">
      <alignment/>
      <protection/>
    </xf>
    <xf numFmtId="3" fontId="12" fillId="0" borderId="0" xfId="25" applyNumberFormat="1" applyFont="1" applyFill="1" applyBorder="1" applyProtection="1">
      <alignment/>
      <protection/>
    </xf>
    <xf numFmtId="0" fontId="13" fillId="6" borderId="3" xfId="25" applyFont="1" applyFill="1" applyBorder="1" applyProtection="1">
      <alignment/>
      <protection/>
    </xf>
    <xf numFmtId="0" fontId="13" fillId="6" borderId="4" xfId="25" applyFont="1" applyFill="1" applyBorder="1" applyProtection="1">
      <alignment/>
      <protection/>
    </xf>
    <xf numFmtId="3" fontId="13" fillId="6" borderId="4" xfId="25" applyNumberFormat="1" applyFont="1" applyFill="1" applyBorder="1" applyProtection="1">
      <alignment/>
      <protection/>
    </xf>
    <xf numFmtId="3" fontId="3" fillId="6" borderId="3" xfId="25" applyNumberFormat="1" applyFont="1" applyFill="1" applyBorder="1" applyProtection="1">
      <alignment/>
      <protection/>
    </xf>
    <xf numFmtId="3" fontId="3" fillId="6" borderId="4" xfId="25" applyNumberFormat="1" applyFont="1" applyFill="1" applyBorder="1" applyProtection="1">
      <alignment/>
      <protection/>
    </xf>
    <xf numFmtId="3" fontId="3" fillId="6" borderId="5" xfId="25" applyNumberFormat="1" applyFont="1" applyFill="1" applyBorder="1" applyProtection="1">
      <alignment/>
      <protection/>
    </xf>
    <xf numFmtId="0" fontId="13" fillId="6" borderId="1" xfId="25" applyFont="1" applyFill="1" applyBorder="1" applyProtection="1">
      <alignment/>
      <protection/>
    </xf>
    <xf numFmtId="0" fontId="13" fillId="6" borderId="0" xfId="25" applyFont="1" applyFill="1" applyBorder="1" applyProtection="1">
      <alignment/>
      <protection/>
    </xf>
    <xf numFmtId="3" fontId="13" fillId="6" borderId="0" xfId="25" applyNumberFormat="1" applyFont="1" applyFill="1" applyBorder="1" applyAlignment="1" applyProtection="1">
      <alignment horizontal="right"/>
      <protection/>
    </xf>
    <xf numFmtId="3" fontId="13" fillId="6" borderId="44" xfId="25" applyNumberFormat="1" applyFont="1" applyFill="1" applyBorder="1" applyAlignment="1" applyProtection="1">
      <alignment horizontal="right"/>
      <protection/>
    </xf>
    <xf numFmtId="3" fontId="3" fillId="6" borderId="1" xfId="25" applyNumberFormat="1" applyFont="1" applyFill="1" applyBorder="1" applyAlignment="1" applyProtection="1">
      <alignment horizontal="right"/>
      <protection/>
    </xf>
    <xf numFmtId="3" fontId="3" fillId="6" borderId="0" xfId="25" applyNumberFormat="1" applyFont="1" applyFill="1" applyBorder="1" applyAlignment="1" applyProtection="1">
      <alignment horizontal="right"/>
      <protection/>
    </xf>
    <xf numFmtId="0" fontId="12" fillId="0" borderId="0" xfId="25" applyFont="1" applyFill="1" applyBorder="1" applyProtection="1">
      <alignment/>
      <protection/>
    </xf>
    <xf numFmtId="4" fontId="12" fillId="0" borderId="0" xfId="25" applyNumberFormat="1" applyFont="1" applyFill="1" applyBorder="1" applyAlignment="1" applyProtection="1">
      <alignment horizontal="right"/>
      <protection/>
    </xf>
    <xf numFmtId="4" fontId="12" fillId="0" borderId="44" xfId="25" applyNumberFormat="1" applyFont="1" applyFill="1" applyBorder="1" applyAlignment="1" applyProtection="1">
      <alignment horizontal="right"/>
      <protection/>
    </xf>
    <xf numFmtId="4" fontId="2" fillId="0" borderId="1" xfId="25" applyNumberFormat="1" applyFont="1" applyFill="1" applyBorder="1" applyAlignment="1" applyProtection="1">
      <alignment horizontal="right"/>
      <protection/>
    </xf>
    <xf numFmtId="4" fontId="2" fillId="0" borderId="0" xfId="25" applyNumberFormat="1" applyFont="1" applyFill="1" applyBorder="1" applyAlignment="1" applyProtection="1">
      <alignment horizontal="right"/>
      <protection/>
    </xf>
    <xf numFmtId="4" fontId="2" fillId="0" borderId="2" xfId="25" applyNumberFormat="1" applyFont="1" applyFill="1" applyBorder="1" applyAlignment="1" applyProtection="1">
      <alignment horizontal="right"/>
      <protection/>
    </xf>
    <xf numFmtId="3" fontId="2" fillId="0" borderId="6" xfId="25" applyNumberFormat="1" applyFont="1" applyFill="1" applyBorder="1" applyProtection="1">
      <alignment/>
      <protection/>
    </xf>
    <xf numFmtId="3" fontId="12" fillId="0" borderId="7" xfId="25" applyNumberFormat="1" applyFont="1" applyFill="1" applyBorder="1" applyProtection="1">
      <alignment/>
      <protection/>
    </xf>
    <xf numFmtId="3" fontId="3" fillId="0" borderId="7" xfId="25" applyNumberFormat="1" applyFont="1" applyFill="1" applyBorder="1" applyAlignment="1" applyProtection="1">
      <alignment horizontal="right"/>
      <protection/>
    </xf>
    <xf numFmtId="3" fontId="3" fillId="0" borderId="21" xfId="25" applyNumberFormat="1" applyFont="1" applyFill="1" applyBorder="1" applyAlignment="1" applyProtection="1">
      <alignment horizontal="right"/>
      <protection/>
    </xf>
    <xf numFmtId="0" fontId="11" fillId="5" borderId="37" xfId="25" applyFont="1" applyFill="1" applyBorder="1" applyProtection="1">
      <alignment/>
      <protection/>
    </xf>
    <xf numFmtId="0" fontId="3" fillId="5" borderId="24" xfId="25" applyFont="1" applyFill="1" applyBorder="1" applyProtection="1">
      <alignment/>
      <protection/>
    </xf>
    <xf numFmtId="0" fontId="10" fillId="5" borderId="6" xfId="25" applyFont="1" applyFill="1" applyBorder="1" applyProtection="1">
      <alignment/>
      <protection/>
    </xf>
    <xf numFmtId="0" fontId="6" fillId="5" borderId="7" xfId="25" applyFont="1" applyFill="1" applyBorder="1" applyProtection="1">
      <alignment/>
      <protection/>
    </xf>
    <xf numFmtId="173" fontId="13" fillId="0" borderId="36" xfId="25" applyNumberFormat="1" applyFont="1" applyFill="1" applyBorder="1" applyProtection="1">
      <alignment/>
      <protection/>
    </xf>
    <xf numFmtId="0" fontId="11" fillId="5" borderId="6" xfId="25" applyFont="1" applyFill="1" applyBorder="1" applyProtection="1">
      <alignment/>
      <protection/>
    </xf>
    <xf numFmtId="0" fontId="16" fillId="0" borderId="33" xfId="0" applyFont="1" applyBorder="1" applyProtection="1">
      <protection/>
    </xf>
    <xf numFmtId="0" fontId="16" fillId="0" borderId="32" xfId="0" applyFont="1" applyBorder="1" applyProtection="1">
      <protection/>
    </xf>
    <xf numFmtId="0" fontId="2" fillId="0" borderId="32" xfId="0" applyFont="1" applyFill="1" applyBorder="1" applyProtection="1">
      <protection/>
    </xf>
    <xf numFmtId="0" fontId="2" fillId="0" borderId="32" xfId="0" applyFont="1" applyFill="1" applyBorder="1" applyAlignment="1" applyProtection="1">
      <alignment horizontal="right"/>
      <protection/>
    </xf>
    <xf numFmtId="0" fontId="2" fillId="0" borderId="34" xfId="0" applyFont="1" applyBorder="1" applyProtection="1">
      <protection/>
    </xf>
    <xf numFmtId="0" fontId="14" fillId="2" borderId="51" xfId="0" applyFont="1" applyFill="1" applyBorder="1" applyAlignment="1" applyProtection="1">
      <alignment horizontal="center"/>
      <protection locked="0"/>
    </xf>
    <xf numFmtId="0" fontId="14" fillId="2" borderId="58" xfId="0" applyFont="1" applyFill="1" applyBorder="1" applyAlignment="1" applyProtection="1">
      <alignment horizontal="center"/>
      <protection locked="0"/>
    </xf>
    <xf numFmtId="2" fontId="12" fillId="2" borderId="48" xfId="0" applyNumberFormat="1" applyFont="1" applyFill="1" applyBorder="1" applyAlignment="1" applyProtection="1">
      <alignment horizontal="center"/>
      <protection locked="0"/>
    </xf>
    <xf numFmtId="168" fontId="48" fillId="3" borderId="0" xfId="0" applyNumberFormat="1" applyFont="1" applyFill="1" applyBorder="1" applyProtection="1">
      <protection hidden="1"/>
    </xf>
    <xf numFmtId="0" fontId="0" fillId="3" borderId="0" xfId="0" applyFill="1" applyBorder="1" applyProtection="1">
      <protection hidden="1"/>
    </xf>
    <xf numFmtId="3" fontId="7" fillId="0" borderId="11" xfId="0" applyNumberFormat="1" applyFont="1" applyFill="1" applyBorder="1" applyProtection="1">
      <protection hidden="1" locked="0"/>
    </xf>
    <xf numFmtId="3" fontId="7" fillId="0" borderId="55" xfId="0" applyNumberFormat="1" applyFont="1" applyFill="1" applyBorder="1" applyProtection="1">
      <protection hidden="1" locked="0"/>
    </xf>
    <xf numFmtId="3" fontId="7" fillId="0" borderId="29" xfId="0" applyNumberFormat="1" applyFont="1" applyFill="1" applyBorder="1" applyProtection="1">
      <protection hidden="1" locked="0"/>
    </xf>
    <xf numFmtId="3" fontId="7" fillId="0" borderId="31" xfId="0" applyNumberFormat="1" applyFont="1" applyFill="1" applyBorder="1" applyProtection="1">
      <protection hidden="1" locked="0"/>
    </xf>
    <xf numFmtId="3" fontId="7" fillId="0" borderId="12" xfId="0" applyNumberFormat="1" applyFont="1" applyFill="1" applyBorder="1" applyProtection="1">
      <protection hidden="1" locked="0"/>
    </xf>
    <xf numFmtId="3" fontId="7" fillId="0" borderId="28" xfId="0" applyNumberFormat="1" applyFont="1" applyFill="1" applyBorder="1" applyProtection="1">
      <protection hidden="1" locked="0"/>
    </xf>
    <xf numFmtId="3" fontId="2" fillId="0" borderId="10" xfId="29" applyNumberFormat="1" applyFont="1" applyFill="1" applyBorder="1" applyAlignment="1" applyProtection="1">
      <alignment horizontal="center"/>
      <protection hidden="1"/>
    </xf>
    <xf numFmtId="10" fontId="2" fillId="0" borderId="9" xfId="47" applyNumberFormat="1" applyFont="1" applyFill="1" applyBorder="1" applyAlignment="1" applyProtection="1">
      <alignment horizontal="center"/>
      <protection hidden="1"/>
    </xf>
    <xf numFmtId="10" fontId="2" fillId="0" borderId="13" xfId="47" applyNumberFormat="1" applyFont="1" applyFill="1" applyBorder="1" applyAlignment="1" applyProtection="1">
      <alignment horizontal="center"/>
      <protection hidden="1"/>
    </xf>
    <xf numFmtId="3" fontId="2" fillId="0" borderId="12" xfId="26" applyNumberFormat="1" applyFont="1" applyFill="1" applyBorder="1" applyAlignment="1" applyProtection="1">
      <alignment horizontal="center"/>
      <protection hidden="1"/>
    </xf>
    <xf numFmtId="3" fontId="2" fillId="0" borderId="11" xfId="26" applyNumberFormat="1" applyFont="1" applyFill="1" applyBorder="1" applyAlignment="1" applyProtection="1">
      <alignment horizontal="center"/>
      <protection hidden="1"/>
    </xf>
    <xf numFmtId="3" fontId="2" fillId="0" borderId="55" xfId="26" applyNumberFormat="1" applyFont="1" applyFill="1" applyBorder="1" applyAlignment="1" applyProtection="1">
      <alignment horizontal="center"/>
      <protection hidden="1"/>
    </xf>
    <xf numFmtId="3" fontId="2" fillId="0" borderId="1" xfId="26" applyNumberFormat="1" applyFont="1" applyFill="1" applyBorder="1" applyAlignment="1" applyProtection="1">
      <alignment horizontal="center"/>
      <protection hidden="1"/>
    </xf>
    <xf numFmtId="3" fontId="2" fillId="0" borderId="0" xfId="26" applyNumberFormat="1" applyFont="1" applyFill="1" applyBorder="1" applyAlignment="1" applyProtection="1">
      <alignment horizontal="center"/>
      <protection hidden="1"/>
    </xf>
    <xf numFmtId="3" fontId="2" fillId="0" borderId="2" xfId="26" applyNumberFormat="1" applyFont="1" applyFill="1" applyBorder="1" applyAlignment="1" applyProtection="1">
      <alignment horizontal="center"/>
      <protection hidden="1"/>
    </xf>
    <xf numFmtId="3" fontId="2" fillId="0" borderId="6" xfId="26" applyNumberFormat="1" applyFont="1" applyFill="1" applyBorder="1" applyAlignment="1" applyProtection="1">
      <alignment horizontal="center"/>
      <protection hidden="1"/>
    </xf>
    <xf numFmtId="3" fontId="2" fillId="0" borderId="7" xfId="26" applyNumberFormat="1" applyFont="1" applyFill="1" applyBorder="1" applyAlignment="1" applyProtection="1">
      <alignment horizontal="center"/>
      <protection hidden="1"/>
    </xf>
    <xf numFmtId="3" fontId="2" fillId="0" borderId="8" xfId="26" applyNumberFormat="1" applyFont="1" applyFill="1" applyBorder="1" applyAlignment="1" applyProtection="1">
      <alignment horizontal="center"/>
      <protection hidden="1"/>
    </xf>
    <xf numFmtId="10" fontId="2" fillId="0" borderId="10" xfId="47" applyNumberFormat="1" applyFont="1" applyFill="1" applyBorder="1" applyAlignment="1" applyProtection="1">
      <alignment horizontal="center"/>
      <protection hidden="1"/>
    </xf>
    <xf numFmtId="3" fontId="2" fillId="4" borderId="37" xfId="0" applyNumberFormat="1" applyFont="1" applyFill="1" applyBorder="1" applyAlignment="1" applyProtection="1">
      <alignment horizontal="center"/>
      <protection hidden="1"/>
    </xf>
    <xf numFmtId="10" fontId="2" fillId="0" borderId="24" xfId="46" applyNumberFormat="1" applyFont="1" applyFill="1" applyBorder="1" applyAlignment="1" applyProtection="1">
      <alignment horizontal="center"/>
      <protection hidden="1"/>
    </xf>
    <xf numFmtId="10" fontId="2" fillId="0" borderId="25" xfId="46" applyNumberFormat="1" applyFont="1" applyFill="1" applyBorder="1" applyAlignment="1" applyProtection="1">
      <alignment horizontal="center"/>
      <protection hidden="1"/>
    </xf>
    <xf numFmtId="173" fontId="2" fillId="0" borderId="6" xfId="0" applyNumberFormat="1" applyFont="1" applyFill="1" applyBorder="1" applyAlignment="1" applyProtection="1">
      <alignment horizontal="center"/>
      <protection hidden="1"/>
    </xf>
    <xf numFmtId="173" fontId="2" fillId="0" borderId="7" xfId="0" applyNumberFormat="1" applyFont="1" applyFill="1" applyBorder="1" applyAlignment="1" applyProtection="1">
      <alignment horizontal="center"/>
      <protection hidden="1"/>
    </xf>
    <xf numFmtId="173" fontId="2" fillId="0" borderId="8" xfId="0" applyNumberFormat="1" applyFont="1" applyFill="1" applyBorder="1" applyAlignment="1" applyProtection="1">
      <alignment horizontal="center"/>
      <protection hidden="1"/>
    </xf>
    <xf numFmtId="168" fontId="2" fillId="0" borderId="6" xfId="0" applyNumberFormat="1" applyFont="1" applyFill="1" applyBorder="1" applyAlignment="1" applyProtection="1">
      <alignment horizontal="center"/>
      <protection hidden="1"/>
    </xf>
    <xf numFmtId="168" fontId="2" fillId="0" borderId="7" xfId="0" applyNumberFormat="1" applyFont="1" applyFill="1" applyBorder="1" applyAlignment="1" applyProtection="1">
      <alignment horizontal="center"/>
      <protection hidden="1"/>
    </xf>
    <xf numFmtId="168" fontId="2" fillId="0" borderId="8" xfId="0" applyNumberFormat="1" applyFont="1" applyFill="1" applyBorder="1" applyAlignment="1" applyProtection="1">
      <alignment horizontal="center"/>
      <protection hidden="1"/>
    </xf>
    <xf numFmtId="10" fontId="2" fillId="0" borderId="37" xfId="46" applyNumberFormat="1" applyFont="1" applyFill="1" applyBorder="1" applyAlignment="1" applyProtection="1">
      <alignment horizontal="center"/>
      <protection hidden="1"/>
    </xf>
    <xf numFmtId="173" fontId="2" fillId="0" borderId="6" xfId="0" applyNumberFormat="1" applyFont="1" applyFill="1" applyBorder="1" applyAlignment="1" applyProtection="1">
      <alignment horizontal="center"/>
      <protection hidden="1"/>
    </xf>
    <xf numFmtId="10" fontId="0" fillId="0" borderId="20" xfId="46" applyNumberFormat="1" applyFont="1" applyFill="1" applyBorder="1" applyAlignment="1" applyProtection="1">
      <alignment horizontal="center"/>
      <protection/>
    </xf>
    <xf numFmtId="10" fontId="0" fillId="0" borderId="21" xfId="46" applyNumberFormat="1" applyFont="1" applyFill="1" applyBorder="1" applyAlignment="1" applyProtection="1">
      <alignment horizontal="center"/>
      <protection/>
    </xf>
    <xf numFmtId="0" fontId="25" fillId="0" borderId="0" xfId="0" applyFont="1" applyAlignment="1" applyProtection="1">
      <alignment vertical="center"/>
      <protection locked="0"/>
    </xf>
    <xf numFmtId="172" fontId="13" fillId="0" borderId="60" xfId="46" applyNumberFormat="1" applyFont="1" applyFill="1" applyBorder="1" applyProtection="1">
      <protection locked="0"/>
    </xf>
    <xf numFmtId="0" fontId="0" fillId="0" borderId="0" xfId="0" applyFont="1"/>
    <xf numFmtId="0" fontId="10" fillId="0" borderId="0" xfId="0" applyFont="1"/>
    <xf numFmtId="0" fontId="0" fillId="0" borderId="0" xfId="0" applyFont="1" quotePrefix="1"/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 quotePrefix="1">
      <alignment horizontal="center"/>
      <protection locked="0"/>
    </xf>
    <xf numFmtId="4" fontId="12" fillId="0" borderId="44" xfId="25" applyNumberFormat="1" applyFont="1" applyFill="1" applyBorder="1" applyProtection="1">
      <alignment/>
      <protection locked="0"/>
    </xf>
    <xf numFmtId="0" fontId="10" fillId="0" borderId="33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22" fillId="3" borderId="11" xfId="0" applyFont="1" applyFill="1" applyBorder="1" applyAlignment="1" applyProtection="1">
      <alignment horizontal="left" vertical="center" wrapText="1"/>
      <protection/>
    </xf>
    <xf numFmtId="0" fontId="0" fillId="0" borderId="11" xfId="0" applyBorder="1" applyProtection="1">
      <protection/>
    </xf>
    <xf numFmtId="0" fontId="0" fillId="0" borderId="0" xfId="0" applyProtection="1">
      <protection/>
    </xf>
    <xf numFmtId="0" fontId="0" fillId="0" borderId="7" xfId="0" applyBorder="1" applyProtection="1">
      <protection/>
    </xf>
    <xf numFmtId="0" fontId="24" fillId="2" borderId="33" xfId="0" applyFont="1" applyFill="1" applyBorder="1" applyAlignment="1" applyProtection="1">
      <alignment horizontal="left" vertical="center"/>
      <protection locked="0"/>
    </xf>
    <xf numFmtId="0" fontId="24" fillId="2" borderId="32" xfId="0" applyFont="1" applyFill="1" applyBorder="1" applyAlignment="1" applyProtection="1">
      <alignment horizontal="left" vertical="center"/>
      <protection locked="0"/>
    </xf>
    <xf numFmtId="0" fontId="24" fillId="2" borderId="34" xfId="0" applyFont="1" applyFill="1" applyBorder="1" applyAlignment="1" applyProtection="1">
      <alignment horizontal="left" vertical="center"/>
      <protection locked="0"/>
    </xf>
    <xf numFmtId="0" fontId="0" fillId="0" borderId="33" xfId="0" applyFont="1" applyFill="1" applyBorder="1" applyAlignment="1" applyProtection="1">
      <alignment horizontal="center"/>
      <protection/>
    </xf>
    <xf numFmtId="0" fontId="0" fillId="0" borderId="34" xfId="0" applyFont="1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 wrapText="1"/>
      <protection/>
    </xf>
    <xf numFmtId="0" fontId="0" fillId="2" borderId="87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88" xfId="0" applyFont="1" applyBorder="1" applyAlignment="1" applyProtection="1">
      <alignment/>
      <protection locked="0"/>
    </xf>
    <xf numFmtId="0" fontId="0" fillId="0" borderId="4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39" xfId="0" applyFont="1" applyBorder="1" applyAlignment="1" applyProtection="1">
      <alignment/>
      <protection locked="0"/>
    </xf>
    <xf numFmtId="0" fontId="0" fillId="0" borderId="68" xfId="0" applyFont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0" fontId="0" fillId="0" borderId="56" xfId="0" applyFont="1" applyBorder="1" applyAlignment="1" applyProtection="1">
      <alignment/>
      <protection locked="0"/>
    </xf>
    <xf numFmtId="0" fontId="0" fillId="2" borderId="87" xfId="0" applyFont="1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88" xfId="0" applyFill="1" applyBorder="1" applyAlignment="1" applyProtection="1">
      <alignment vertical="center" wrapText="1"/>
      <protection locked="0"/>
    </xf>
    <xf numFmtId="0" fontId="0" fillId="2" borderId="41" xfId="0" applyFill="1" applyBorder="1" applyAlignment="1" applyProtection="1">
      <alignment vertical="center" wrapText="1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2" borderId="39" xfId="0" applyFill="1" applyBorder="1" applyAlignment="1" applyProtection="1">
      <alignment vertical="center" wrapText="1"/>
      <protection locked="0"/>
    </xf>
    <xf numFmtId="0" fontId="0" fillId="2" borderId="68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56" xfId="0" applyFill="1" applyBorder="1" applyAlignment="1" applyProtection="1">
      <alignment vertical="center" wrapText="1"/>
      <protection locked="0"/>
    </xf>
    <xf numFmtId="0" fontId="13" fillId="5" borderId="35" xfId="0" applyFont="1" applyFill="1" applyBorder="1" applyAlignment="1" applyProtection="1">
      <alignment horizontal="center" vertical="center" wrapText="1"/>
      <protection/>
    </xf>
    <xf numFmtId="0" fontId="13" fillId="5" borderId="27" xfId="0" applyFont="1" applyFill="1" applyBorder="1" applyAlignment="1" applyProtection="1">
      <alignment horizontal="center" vertical="center" wrapText="1"/>
      <protection/>
    </xf>
    <xf numFmtId="0" fontId="13" fillId="5" borderId="0" xfId="0" applyFont="1" applyFill="1" applyBorder="1" applyAlignment="1" applyProtection="1">
      <alignment horizontal="center" vertical="center" wrapText="1"/>
      <protection/>
    </xf>
    <xf numFmtId="0" fontId="13" fillId="5" borderId="2" xfId="0" applyFont="1" applyFill="1" applyBorder="1" applyAlignment="1" applyProtection="1">
      <alignment horizontal="center" vertical="center" wrapText="1"/>
      <protection/>
    </xf>
    <xf numFmtId="0" fontId="13" fillId="5" borderId="35" xfId="0" applyFont="1" applyFill="1" applyBorder="1" applyAlignment="1" applyProtection="1">
      <alignment horizontal="center" vertical="center"/>
      <protection/>
    </xf>
    <xf numFmtId="0" fontId="13" fillId="5" borderId="36" xfId="0" applyFont="1" applyFill="1" applyBorder="1" applyAlignment="1" applyProtection="1">
      <alignment horizontal="center" vertical="center"/>
      <protection/>
    </xf>
    <xf numFmtId="0" fontId="13" fillId="5" borderId="2" xfId="0" applyFont="1" applyFill="1" applyBorder="1" applyAlignment="1" applyProtection="1">
      <alignment horizontal="center" vertical="center"/>
      <protection/>
    </xf>
    <xf numFmtId="171" fontId="10" fillId="0" borderId="33" xfId="0" applyNumberFormat="1" applyFont="1" applyFill="1" applyBorder="1" applyAlignment="1" applyProtection="1">
      <alignment horizontal="center" vertical="center"/>
      <protection/>
    </xf>
    <xf numFmtId="171" fontId="10" fillId="0" borderId="34" xfId="0" applyNumberFormat="1" applyFont="1" applyFill="1" applyBorder="1" applyAlignment="1" applyProtection="1">
      <alignment horizontal="center" vertical="center"/>
      <protection/>
    </xf>
    <xf numFmtId="3" fontId="2" fillId="0" borderId="33" xfId="0" applyNumberFormat="1" applyFont="1" applyBorder="1" applyAlignment="1" applyProtection="1">
      <alignment horizontal="center"/>
      <protection/>
    </xf>
    <xf numFmtId="3" fontId="2" fillId="0" borderId="34" xfId="0" applyNumberFormat="1" applyFont="1" applyBorder="1" applyAlignment="1" applyProtection="1">
      <alignment horizontal="center"/>
      <protection/>
    </xf>
    <xf numFmtId="0" fontId="13" fillId="9" borderId="13" xfId="29" applyFont="1" applyFill="1" applyBorder="1" applyAlignment="1" applyProtection="1">
      <alignment horizontal="center" vertical="center"/>
      <protection/>
    </xf>
    <xf numFmtId="0" fontId="13" fillId="9" borderId="8" xfId="29" applyFont="1" applyFill="1" applyBorder="1" applyAlignment="1" applyProtection="1">
      <alignment horizontal="center" vertical="center"/>
      <protection/>
    </xf>
    <xf numFmtId="0" fontId="13" fillId="5" borderId="10" xfId="29" applyFont="1" applyFill="1" applyBorder="1" applyAlignment="1" applyProtection="1">
      <alignment horizontal="center" vertical="center"/>
      <protection/>
    </xf>
    <xf numFmtId="0" fontId="13" fillId="5" borderId="6" xfId="29" applyFont="1" applyFill="1" applyBorder="1" applyAlignment="1" applyProtection="1">
      <alignment horizontal="center" vertical="center"/>
      <protection/>
    </xf>
    <xf numFmtId="0" fontId="13" fillId="5" borderId="9" xfId="29" applyFont="1" applyFill="1" applyBorder="1" applyAlignment="1" applyProtection="1">
      <alignment horizontal="center" vertical="center"/>
      <protection/>
    </xf>
    <xf numFmtId="0" fontId="13" fillId="5" borderId="7" xfId="29" applyFont="1" applyFill="1" applyBorder="1" applyAlignment="1" applyProtection="1">
      <alignment horizontal="center" vertical="center"/>
      <protection/>
    </xf>
    <xf numFmtId="0" fontId="13" fillId="9" borderId="9" xfId="29" applyFont="1" applyFill="1" applyBorder="1" applyAlignment="1" applyProtection="1">
      <alignment horizontal="center" vertical="center"/>
      <protection/>
    </xf>
    <xf numFmtId="0" fontId="13" fillId="9" borderId="7" xfId="29" applyFont="1" applyFill="1" applyBorder="1" applyAlignment="1" applyProtection="1">
      <alignment horizontal="center" vertical="center"/>
      <protection/>
    </xf>
    <xf numFmtId="0" fontId="13" fillId="9" borderId="10" xfId="29" applyFont="1" applyFill="1" applyBorder="1" applyAlignment="1" applyProtection="1">
      <alignment horizontal="center" vertical="center"/>
      <protection/>
    </xf>
    <xf numFmtId="0" fontId="13" fillId="9" borderId="6" xfId="29" applyFont="1" applyFill="1" applyBorder="1" applyAlignment="1" applyProtection="1">
      <alignment horizontal="center" vertical="center"/>
      <protection/>
    </xf>
    <xf numFmtId="0" fontId="13" fillId="5" borderId="9" xfId="0" applyFont="1" applyFill="1" applyBorder="1" applyAlignment="1" applyProtection="1">
      <alignment horizontal="center" vertical="center"/>
      <protection/>
    </xf>
    <xf numFmtId="0" fontId="13" fillId="5" borderId="7" xfId="0" applyFont="1" applyFill="1" applyBorder="1" applyAlignment="1" applyProtection="1">
      <alignment horizontal="center" vertical="center"/>
      <protection/>
    </xf>
    <xf numFmtId="0" fontId="13" fillId="5" borderId="10" xfId="0" applyFont="1" applyFill="1" applyBorder="1" applyAlignment="1" applyProtection="1">
      <alignment horizontal="center" vertical="center"/>
      <protection/>
    </xf>
    <xf numFmtId="0" fontId="13" fillId="5" borderId="6" xfId="0" applyFont="1" applyFill="1" applyBorder="1" applyAlignment="1" applyProtection="1">
      <alignment horizontal="center" vertical="center"/>
      <protection/>
    </xf>
    <xf numFmtId="0" fontId="13" fillId="9" borderId="9" xfId="0" applyFont="1" applyFill="1" applyBorder="1" applyAlignment="1" applyProtection="1">
      <alignment horizontal="center" vertical="center"/>
      <protection/>
    </xf>
    <xf numFmtId="0" fontId="13" fillId="9" borderId="7" xfId="0" applyFont="1" applyFill="1" applyBorder="1" applyAlignment="1" applyProtection="1">
      <alignment horizontal="center" vertical="center"/>
      <protection/>
    </xf>
    <xf numFmtId="0" fontId="13" fillId="10" borderId="9" xfId="0" applyFont="1" applyFill="1" applyBorder="1" applyAlignment="1" applyProtection="1">
      <alignment horizontal="center" vertical="center"/>
      <protection/>
    </xf>
    <xf numFmtId="0" fontId="13" fillId="10" borderId="7" xfId="0" applyFont="1" applyFill="1" applyBorder="1" applyAlignment="1" applyProtection="1">
      <alignment horizontal="center" vertical="center"/>
      <protection/>
    </xf>
    <xf numFmtId="0" fontId="13" fillId="10" borderId="13" xfId="0" applyFont="1" applyFill="1" applyBorder="1" applyAlignment="1" applyProtection="1">
      <alignment horizontal="center" vertical="center"/>
      <protection/>
    </xf>
    <xf numFmtId="0" fontId="13" fillId="10" borderId="8" xfId="0" applyFont="1" applyFill="1" applyBorder="1" applyAlignment="1" applyProtection="1">
      <alignment horizontal="center" vertical="center"/>
      <protection/>
    </xf>
    <xf numFmtId="0" fontId="13" fillId="5" borderId="13" xfId="29" applyFont="1" applyFill="1" applyBorder="1" applyAlignment="1" applyProtection="1">
      <alignment horizontal="center" vertical="center"/>
      <protection/>
    </xf>
    <xf numFmtId="0" fontId="13" fillId="5" borderId="8" xfId="29" applyFont="1" applyFill="1" applyBorder="1" applyAlignment="1" applyProtection="1">
      <alignment horizontal="center" vertical="center"/>
      <protection/>
    </xf>
    <xf numFmtId="0" fontId="13" fillId="9" borderId="13" xfId="0" applyFont="1" applyFill="1" applyBorder="1" applyAlignment="1" applyProtection="1">
      <alignment horizontal="center" vertical="center"/>
      <protection/>
    </xf>
    <xf numFmtId="0" fontId="13" fillId="9" borderId="8" xfId="0" applyFont="1" applyFill="1" applyBorder="1" applyAlignment="1" applyProtection="1">
      <alignment horizontal="center" vertical="center"/>
      <protection/>
    </xf>
    <xf numFmtId="0" fontId="13" fillId="5" borderId="13" xfId="0" applyFont="1" applyFill="1" applyBorder="1" applyAlignment="1" applyProtection="1">
      <alignment horizontal="center" vertical="center"/>
      <protection/>
    </xf>
    <xf numFmtId="0" fontId="13" fillId="5" borderId="8" xfId="0" applyFont="1" applyFill="1" applyBorder="1" applyAlignment="1" applyProtection="1">
      <alignment horizontal="center" vertical="center"/>
      <protection/>
    </xf>
    <xf numFmtId="0" fontId="2" fillId="0" borderId="65" xfId="0" applyFont="1" applyBorder="1" applyAlignment="1" applyProtection="1">
      <alignment horizontal="center" vertical="center" textRotation="90" wrapText="1"/>
      <protection/>
    </xf>
    <xf numFmtId="0" fontId="2" fillId="0" borderId="66" xfId="0" applyFont="1" applyBorder="1" applyAlignment="1" applyProtection="1">
      <alignment horizontal="center" vertical="center" textRotation="90"/>
      <protection/>
    </xf>
    <xf numFmtId="0" fontId="2" fillId="0" borderId="89" xfId="0" applyFont="1" applyBorder="1" applyAlignment="1" applyProtection="1">
      <alignment horizontal="center" vertical="center" textRotation="90" wrapText="1"/>
      <protection/>
    </xf>
    <xf numFmtId="0" fontId="2" fillId="0" borderId="20" xfId="0" applyFont="1" applyBorder="1" applyAlignment="1" applyProtection="1">
      <alignment horizontal="center" vertical="center" textRotation="90"/>
      <protection/>
    </xf>
    <xf numFmtId="0" fontId="13" fillId="9" borderId="10" xfId="0" applyFont="1" applyFill="1" applyBorder="1" applyAlignment="1" applyProtection="1">
      <alignment horizontal="center" vertical="center"/>
      <protection/>
    </xf>
    <xf numFmtId="0" fontId="13" fillId="9" borderId="6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44" xfId="0" applyFont="1" applyFill="1" applyBorder="1" applyAlignment="1" applyProtection="1">
      <alignment horizontal="center" vertical="center"/>
      <protection/>
    </xf>
    <xf numFmtId="0" fontId="11" fillId="3" borderId="21" xfId="0" applyFont="1" applyFill="1" applyBorder="1" applyAlignment="1" applyProtection="1">
      <alignment horizontal="center" vertical="center"/>
      <protection/>
    </xf>
    <xf numFmtId="0" fontId="11" fillId="3" borderId="10" xfId="0" applyFont="1" applyFill="1" applyBorder="1" applyAlignment="1" applyProtection="1">
      <alignment horizontal="left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11" fillId="3" borderId="13" xfId="0" applyFont="1" applyFill="1" applyBorder="1" applyAlignment="1" applyProtection="1">
      <alignment horizontal="left" vertical="center"/>
      <protection/>
    </xf>
    <xf numFmtId="0" fontId="11" fillId="3" borderId="6" xfId="0" applyFont="1" applyFill="1" applyBorder="1" applyAlignment="1" applyProtection="1">
      <alignment horizontal="left" vertical="center"/>
      <protection/>
    </xf>
    <xf numFmtId="0" fontId="11" fillId="3" borderId="7" xfId="0" applyFont="1" applyFill="1" applyBorder="1" applyAlignment="1" applyProtection="1">
      <alignment horizontal="left" vertical="center"/>
      <protection/>
    </xf>
    <xf numFmtId="0" fontId="11" fillId="3" borderId="8" xfId="0" applyFont="1" applyFill="1" applyBorder="1" applyAlignment="1" applyProtection="1">
      <alignment horizontal="left" vertical="center"/>
      <protection/>
    </xf>
    <xf numFmtId="0" fontId="13" fillId="10" borderId="10" xfId="0" applyFont="1" applyFill="1" applyBorder="1" applyAlignment="1" applyProtection="1">
      <alignment horizontal="center" vertical="center"/>
      <protection/>
    </xf>
    <xf numFmtId="0" fontId="13" fillId="10" borderId="6" xfId="0" applyFont="1" applyFill="1" applyBorder="1" applyAlignment="1" applyProtection="1">
      <alignment horizontal="center" vertical="center"/>
      <protection/>
    </xf>
    <xf numFmtId="0" fontId="13" fillId="10" borderId="0" xfId="0" applyFont="1" applyFill="1" applyBorder="1" applyAlignment="1" applyProtection="1">
      <alignment horizontal="center" vertical="center"/>
      <protection/>
    </xf>
    <xf numFmtId="0" fontId="13" fillId="10" borderId="2" xfId="0" applyFont="1" applyFill="1" applyBorder="1" applyAlignment="1" applyProtection="1">
      <alignment horizontal="center" vertical="center"/>
      <protection/>
    </xf>
    <xf numFmtId="0" fontId="13" fillId="5" borderId="0" xfId="0" applyFont="1" applyFill="1" applyBorder="1" applyAlignment="1" applyProtection="1">
      <alignment horizontal="center" vertical="center"/>
      <protection/>
    </xf>
    <xf numFmtId="0" fontId="13" fillId="5" borderId="1" xfId="0" applyFont="1" applyFill="1" applyBorder="1" applyAlignment="1" applyProtection="1">
      <alignment horizontal="center" vertical="center"/>
      <protection/>
    </xf>
    <xf numFmtId="0" fontId="13" fillId="10" borderId="1" xfId="0" applyFont="1" applyFill="1" applyBorder="1" applyAlignment="1" applyProtection="1">
      <alignment horizontal="center" vertical="center"/>
      <protection/>
    </xf>
    <xf numFmtId="0" fontId="13" fillId="3" borderId="37" xfId="0" applyFont="1" applyFill="1" applyBorder="1" applyAlignment="1" applyProtection="1">
      <alignment horizontal="center"/>
      <protection/>
    </xf>
    <xf numFmtId="0" fontId="13" fillId="3" borderId="24" xfId="0" applyFont="1" applyFill="1" applyBorder="1" applyAlignment="1" applyProtection="1">
      <alignment horizontal="center"/>
      <protection/>
    </xf>
    <xf numFmtId="0" fontId="13" fillId="3" borderId="25" xfId="0" applyFont="1" applyFill="1" applyBorder="1" applyAlignment="1" applyProtection="1">
      <alignment horizontal="center"/>
      <protection/>
    </xf>
    <xf numFmtId="0" fontId="13" fillId="3" borderId="10" xfId="0" applyFont="1" applyFill="1" applyBorder="1" applyAlignment="1" applyProtection="1">
      <alignment horizontal="center" vertical="center"/>
      <protection/>
    </xf>
    <xf numFmtId="0" fontId="13" fillId="3" borderId="38" xfId="0" applyFont="1" applyFill="1" applyBorder="1" applyAlignment="1" applyProtection="1">
      <alignment horizontal="center" vertical="center"/>
      <protection/>
    </xf>
    <xf numFmtId="0" fontId="13" fillId="3" borderId="1" xfId="0" applyFont="1" applyFill="1" applyBorder="1" applyAlignment="1" applyProtection="1">
      <alignment horizontal="center" vertical="center"/>
      <protection/>
    </xf>
    <xf numFmtId="0" fontId="13" fillId="3" borderId="39" xfId="0" applyFont="1" applyFill="1" applyBorder="1" applyAlignment="1" applyProtection="1">
      <alignment horizontal="center" vertical="center"/>
      <protection/>
    </xf>
    <xf numFmtId="0" fontId="13" fillId="3" borderId="6" xfId="0" applyFont="1" applyFill="1" applyBorder="1" applyAlignment="1" applyProtection="1">
      <alignment horizontal="center" vertical="center"/>
      <protection/>
    </xf>
    <xf numFmtId="0" fontId="13" fillId="3" borderId="40" xfId="0" applyFont="1" applyFill="1" applyBorder="1" applyAlignment="1" applyProtection="1">
      <alignment horizontal="center" vertical="center"/>
      <protection/>
    </xf>
    <xf numFmtId="0" fontId="11" fillId="3" borderId="10" xfId="0" applyFont="1" applyFill="1" applyBorder="1" applyAlignment="1" applyProtection="1">
      <alignment horizontal="center" vertical="center" wrapText="1"/>
      <protection/>
    </xf>
    <xf numFmtId="0" fontId="11" fillId="3" borderId="9" xfId="0" applyFont="1" applyFill="1" applyBorder="1" applyAlignment="1" applyProtection="1">
      <alignment horizontal="center" vertical="center" wrapText="1"/>
      <protection/>
    </xf>
    <xf numFmtId="0" fontId="11" fillId="3" borderId="13" xfId="0" applyFont="1" applyFill="1" applyBorder="1" applyAlignment="1" applyProtection="1">
      <alignment horizontal="center" vertical="center" wrapText="1"/>
      <protection/>
    </xf>
    <xf numFmtId="0" fontId="11" fillId="3" borderId="6" xfId="0" applyFont="1" applyFill="1" applyBorder="1" applyAlignment="1" applyProtection="1">
      <alignment horizontal="center" vertical="center" wrapText="1"/>
      <protection/>
    </xf>
    <xf numFmtId="0" fontId="11" fillId="3" borderId="7" xfId="0" applyFont="1" applyFill="1" applyBorder="1" applyAlignment="1" applyProtection="1">
      <alignment horizontal="center" vertical="center" wrapText="1"/>
      <protection/>
    </xf>
    <xf numFmtId="0" fontId="11" fillId="3" borderId="8" xfId="0" applyFont="1" applyFill="1" applyBorder="1" applyAlignment="1" applyProtection="1">
      <alignment horizontal="center" vertical="center" wrapText="1"/>
      <protection/>
    </xf>
    <xf numFmtId="0" fontId="13" fillId="11" borderId="9" xfId="0" applyFont="1" applyFill="1" applyBorder="1" applyAlignment="1" applyProtection="1">
      <alignment horizontal="center" vertical="center"/>
      <protection/>
    </xf>
    <xf numFmtId="0" fontId="13" fillId="11" borderId="7" xfId="0" applyFont="1" applyFill="1" applyBorder="1" applyAlignment="1" applyProtection="1">
      <alignment horizontal="center" vertical="center"/>
      <protection/>
    </xf>
    <xf numFmtId="0" fontId="13" fillId="11" borderId="13" xfId="0" applyFont="1" applyFill="1" applyBorder="1" applyAlignment="1" applyProtection="1">
      <alignment horizontal="center" vertical="center"/>
      <protection/>
    </xf>
    <xf numFmtId="0" fontId="13" fillId="11" borderId="8" xfId="0" applyFont="1" applyFill="1" applyBorder="1" applyAlignment="1" applyProtection="1">
      <alignment horizontal="center" vertical="center"/>
      <protection/>
    </xf>
    <xf numFmtId="0" fontId="13" fillId="6" borderId="9" xfId="0" applyFont="1" applyFill="1" applyBorder="1" applyAlignment="1" applyProtection="1">
      <alignment horizontal="center" vertical="center"/>
      <protection/>
    </xf>
    <xf numFmtId="0" fontId="13" fillId="6" borderId="7" xfId="0" applyFont="1" applyFill="1" applyBorder="1" applyAlignment="1" applyProtection="1">
      <alignment horizontal="center" vertical="center"/>
      <protection/>
    </xf>
    <xf numFmtId="0" fontId="13" fillId="6" borderId="13" xfId="0" applyFont="1" applyFill="1" applyBorder="1" applyAlignment="1" applyProtection="1">
      <alignment horizontal="center" vertical="center"/>
      <protection/>
    </xf>
    <xf numFmtId="0" fontId="13" fillId="6" borderId="8" xfId="0" applyFont="1" applyFill="1" applyBorder="1" applyAlignment="1" applyProtection="1">
      <alignment horizontal="center" vertical="center"/>
      <protection/>
    </xf>
    <xf numFmtId="0" fontId="13" fillId="6" borderId="0" xfId="0" applyFont="1" applyFill="1" applyBorder="1" applyAlignment="1" applyProtection="1">
      <alignment horizontal="center" vertical="center"/>
      <protection/>
    </xf>
    <xf numFmtId="0" fontId="13" fillId="6" borderId="2" xfId="0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3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2" fillId="0" borderId="1" xfId="0" applyNumberFormat="1" applyFont="1" applyFill="1" applyBorder="1" applyAlignment="1" applyProtection="1">
      <alignment horizontal="center" wrapText="1"/>
      <protection/>
    </xf>
    <xf numFmtId="0" fontId="12" fillId="0" borderId="89" xfId="0" applyFont="1" applyFill="1" applyBorder="1" applyAlignment="1" applyProtection="1">
      <alignment horizontal="center" vertical="center" textRotation="90" wrapText="1"/>
      <protection/>
    </xf>
    <xf numFmtId="0" fontId="12" fillId="0" borderId="66" xfId="0" applyFont="1" applyFill="1" applyBorder="1" applyAlignment="1" applyProtection="1">
      <alignment horizontal="center" vertical="center" textRotation="90" wrapText="1"/>
      <protection/>
    </xf>
    <xf numFmtId="0" fontId="12" fillId="0" borderId="20" xfId="0" applyFont="1" applyFill="1" applyBorder="1" applyAlignment="1" applyProtection="1">
      <alignment horizontal="center" vertical="center" textRotation="90" wrapText="1"/>
      <protection/>
    </xf>
    <xf numFmtId="0" fontId="12" fillId="0" borderId="62" xfId="0" applyFont="1" applyFill="1" applyBorder="1" applyAlignment="1" applyProtection="1">
      <alignment horizontal="left" vertical="center"/>
      <protection/>
    </xf>
    <xf numFmtId="0" fontId="12" fillId="0" borderId="86" xfId="0" applyFont="1" applyFill="1" applyBorder="1" applyAlignment="1" applyProtection="1">
      <alignment horizontal="left" vertical="center"/>
      <protection/>
    </xf>
    <xf numFmtId="0" fontId="12" fillId="0" borderId="64" xfId="0" applyFont="1" applyFill="1" applyBorder="1" applyAlignment="1" applyProtection="1">
      <alignment horizontal="left" vertical="center"/>
      <protection/>
    </xf>
    <xf numFmtId="0" fontId="13" fillId="6" borderId="10" xfId="0" applyFont="1" applyFill="1" applyBorder="1" applyAlignment="1" applyProtection="1">
      <alignment horizontal="center" vertical="center"/>
      <protection/>
    </xf>
    <xf numFmtId="0" fontId="13" fillId="6" borderId="1" xfId="0" applyFont="1" applyFill="1" applyBorder="1" applyAlignment="1" applyProtection="1">
      <alignment horizontal="center" vertical="center"/>
      <protection/>
    </xf>
    <xf numFmtId="0" fontId="13" fillId="11" borderId="10" xfId="0" applyFont="1" applyFill="1" applyBorder="1" applyAlignment="1" applyProtection="1">
      <alignment horizontal="center" vertical="center"/>
      <protection/>
    </xf>
    <xf numFmtId="0" fontId="13" fillId="11" borderId="6" xfId="0" applyFont="1" applyFill="1" applyBorder="1" applyAlignment="1" applyProtection="1">
      <alignment horizontal="center" vertical="center"/>
      <protection/>
    </xf>
    <xf numFmtId="0" fontId="2" fillId="3" borderId="10" xfId="0" applyFont="1" applyFill="1" applyBorder="1" applyAlignment="1" applyProtection="1">
      <alignment horizontal="center"/>
      <protection/>
    </xf>
    <xf numFmtId="0" fontId="2" fillId="3" borderId="9" xfId="0" applyFont="1" applyFill="1" applyBorder="1" applyAlignment="1" applyProtection="1">
      <alignment horizontal="center"/>
      <protection/>
    </xf>
    <xf numFmtId="0" fontId="2" fillId="3" borderId="13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12" fillId="0" borderId="88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horizontal="center" vertical="center"/>
      <protection/>
    </xf>
    <xf numFmtId="0" fontId="12" fillId="0" borderId="56" xfId="0" applyFont="1" applyFill="1" applyBorder="1" applyAlignment="1" applyProtection="1">
      <alignment horizontal="center" vertical="center"/>
      <protection/>
    </xf>
    <xf numFmtId="0" fontId="13" fillId="3" borderId="23" xfId="0" applyFont="1" applyFill="1" applyBorder="1" applyAlignment="1" applyProtection="1">
      <alignment horizontal="center" vertical="center" wrapText="1"/>
      <protection/>
    </xf>
    <xf numFmtId="0" fontId="13" fillId="3" borderId="44" xfId="0" applyFont="1" applyFill="1" applyBorder="1" applyAlignment="1" applyProtection="1">
      <alignment horizontal="center" vertical="center"/>
      <protection/>
    </xf>
    <xf numFmtId="0" fontId="13" fillId="3" borderId="21" xfId="0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16" fontId="2" fillId="0" borderId="1" xfId="0" applyNumberFormat="1" applyFont="1" applyFill="1" applyBorder="1" applyAlignment="1" applyProtection="1">
      <alignment horizontal="center" vertical="center" wrapText="1"/>
      <protection/>
    </xf>
    <xf numFmtId="16" fontId="2" fillId="0" borderId="1" xfId="0" applyNumberFormat="1" applyFont="1" applyFill="1" applyBorder="1" applyAlignment="1" applyProtection="1" quotePrefix="1">
      <alignment horizontal="center" vertical="center" wrapText="1"/>
      <protection/>
    </xf>
    <xf numFmtId="16" fontId="2" fillId="0" borderId="3" xfId="0" applyNumberFormat="1" applyFont="1" applyFill="1" applyBorder="1" applyAlignment="1" applyProtection="1" quotePrefix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16" fontId="2" fillId="0" borderId="1" xfId="0" applyNumberFormat="1" applyFont="1" applyFill="1" applyBorder="1" applyAlignment="1" applyProtection="1">
      <alignment horizontal="center" vertical="center"/>
      <protection/>
    </xf>
    <xf numFmtId="16" fontId="2" fillId="0" borderId="1" xfId="0" applyNumberFormat="1" applyFont="1" applyFill="1" applyBorder="1" applyAlignment="1" applyProtection="1" quotePrefix="1">
      <alignment horizontal="center" vertical="center"/>
      <protection/>
    </xf>
    <xf numFmtId="16" fontId="2" fillId="0" borderId="3" xfId="0" applyNumberFormat="1" applyFont="1" applyFill="1" applyBorder="1" applyAlignment="1" applyProtection="1" quotePrefix="1">
      <alignment horizontal="center" vertical="center"/>
      <protection/>
    </xf>
    <xf numFmtId="1" fontId="17" fillId="4" borderId="33" xfId="0" applyNumberFormat="1" applyFont="1" applyFill="1" applyBorder="1" applyAlignment="1" applyProtection="1">
      <alignment horizontal="center"/>
      <protection/>
    </xf>
    <xf numFmtId="1" fontId="17" fillId="4" borderId="32" xfId="0" applyNumberFormat="1" applyFont="1" applyFill="1" applyBorder="1" applyAlignment="1" applyProtection="1">
      <alignment horizontal="center"/>
      <protection/>
    </xf>
    <xf numFmtId="1" fontId="17" fillId="4" borderId="34" xfId="0" applyNumberFormat="1" applyFont="1" applyFill="1" applyBorder="1" applyAlignment="1" applyProtection="1">
      <alignment horizontal="center"/>
      <protection/>
    </xf>
    <xf numFmtId="0" fontId="17" fillId="3" borderId="32" xfId="0" applyFont="1" applyFill="1" applyBorder="1" applyAlignment="1" applyProtection="1">
      <alignment horizontal="center" wrapText="1"/>
      <protection/>
    </xf>
    <xf numFmtId="0" fontId="17" fillId="3" borderId="34" xfId="0" applyFont="1" applyFill="1" applyBorder="1" applyAlignment="1" applyProtection="1">
      <alignment horizontal="center" wrapText="1"/>
      <protection/>
    </xf>
    <xf numFmtId="0" fontId="17" fillId="3" borderId="33" xfId="0" applyFont="1" applyFill="1" applyBorder="1" applyAlignment="1" applyProtection="1">
      <alignment horizontal="center" wrapText="1"/>
      <protection/>
    </xf>
    <xf numFmtId="0" fontId="41" fillId="3" borderId="33" xfId="0" applyFont="1" applyFill="1" applyBorder="1" applyAlignment="1" applyProtection="1">
      <alignment horizontal="center"/>
      <protection/>
    </xf>
    <xf numFmtId="0" fontId="41" fillId="3" borderId="32" xfId="0" applyFont="1" applyFill="1" applyBorder="1" applyAlignment="1" applyProtection="1">
      <alignment horizontal="center"/>
      <protection/>
    </xf>
    <xf numFmtId="0" fontId="41" fillId="3" borderId="34" xfId="0" applyFont="1" applyFill="1" applyBorder="1" applyAlignment="1" applyProtection="1">
      <alignment horizont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3" xfId="0" applyNumberFormat="1" applyFont="1" applyFill="1" applyBorder="1" applyAlignment="1" applyProtection="1">
      <alignment horizontal="center" vertical="center"/>
      <protection/>
    </xf>
    <xf numFmtId="16" fontId="12" fillId="0" borderId="1" xfId="0" applyNumberFormat="1" applyFont="1" applyFill="1" applyBorder="1" applyAlignment="1" applyProtection="1">
      <alignment horizontal="center" vertical="center"/>
      <protection/>
    </xf>
    <xf numFmtId="16" fontId="12" fillId="0" borderId="3" xfId="0" applyNumberFormat="1" applyFont="1" applyFill="1" applyBorder="1" applyAlignment="1" applyProtection="1" quotePrefix="1">
      <alignment horizontal="center" vertical="center"/>
      <protection/>
    </xf>
    <xf numFmtId="0" fontId="14" fillId="3" borderId="18" xfId="0" applyFont="1" applyFill="1" applyBorder="1" applyAlignment="1" applyProtection="1">
      <alignment horizontal="center" vertical="center"/>
      <protection/>
    </xf>
    <xf numFmtId="0" fontId="14" fillId="3" borderId="67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14" fillId="0" borderId="60" xfId="0" applyFont="1" applyFill="1" applyBorder="1" applyAlignment="1" applyProtection="1">
      <alignment horizontal="center" vertical="center"/>
      <protection/>
    </xf>
    <xf numFmtId="0" fontId="14" fillId="3" borderId="59" xfId="0" applyFont="1" applyFill="1" applyBorder="1" applyAlignment="1" applyProtection="1">
      <alignment horizontal="center" vertical="center"/>
      <protection/>
    </xf>
    <xf numFmtId="0" fontId="14" fillId="3" borderId="60" xfId="0" applyFont="1" applyFill="1" applyBorder="1" applyAlignment="1" applyProtection="1">
      <alignment horizontal="center" vertical="center"/>
      <protection/>
    </xf>
    <xf numFmtId="0" fontId="13" fillId="5" borderId="23" xfId="25" applyFont="1" applyFill="1" applyBorder="1" applyAlignment="1" applyProtection="1">
      <alignment horizontal="center" vertical="center"/>
      <protection/>
    </xf>
    <xf numFmtId="0" fontId="13" fillId="5" borderId="21" xfId="25" applyFont="1" applyFill="1" applyBorder="1" applyAlignment="1" applyProtection="1">
      <alignment horizontal="center" vertical="center"/>
      <protection/>
    </xf>
  </cellXfs>
  <cellStyles count="3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ele, oddel tisice" xfId="20"/>
    <cellStyle name="Čárka" xfId="21"/>
    <cellStyle name="Čárka 2" xfId="22"/>
    <cellStyle name="Čárka 3" xfId="23"/>
    <cellStyle name="čárky 2" xfId="24"/>
    <cellStyle name="Normal_Aktivita 1 vodovod Kotesova 2004-05-25" xfId="25"/>
    <cellStyle name="Normální 10" xfId="26"/>
    <cellStyle name="Normální 11" xfId="27"/>
    <cellStyle name="Normální 12" xfId="28"/>
    <cellStyle name="normální 2" xfId="29"/>
    <cellStyle name="normální 2 2" xfId="30"/>
    <cellStyle name="normální 2 3" xfId="31"/>
    <cellStyle name="Normální 2 4" xfId="32"/>
    <cellStyle name="normální 3" xfId="33"/>
    <cellStyle name="normální 3 2" xfId="34"/>
    <cellStyle name="normální 4" xfId="35"/>
    <cellStyle name="normální 4 2" xfId="36"/>
    <cellStyle name="Normální 4 3" xfId="37"/>
    <cellStyle name="Normální 5" xfId="38"/>
    <cellStyle name="Normální 6" xfId="39"/>
    <cellStyle name="Normální 7" xfId="40"/>
    <cellStyle name="Normální 8" xfId="41"/>
    <cellStyle name="Normální 9" xfId="42"/>
    <cellStyle name="normální_!výpočty_-_HosPa_final_11_05_09" xfId="43"/>
    <cellStyle name="procent 2" xfId="44"/>
    <cellStyle name="procent 3" xfId="45"/>
    <cellStyle name="Procenta" xfId="46"/>
    <cellStyle name="Procenta 2" xfId="47"/>
    <cellStyle name="Procenta 3" xfId="48"/>
    <cellStyle name="Procenta 4" xfId="49"/>
    <cellStyle name="Zadano" xfId="50"/>
  </cellStyles>
  <dxfs count="5">
    <dxf>
      <font>
        <color indexed="10"/>
        <condense val="0"/>
        <extend val="0"/>
      </font>
      <border/>
    </dxf>
    <dxf>
      <font>
        <color indexed="48"/>
        <condense val="0"/>
        <extend val="0"/>
      </font>
      <fill>
        <patternFill patternType="none"/>
      </fill>
      <border/>
    </dxf>
    <dxf>
      <font>
        <color indexed="14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</xdr:col>
          <xdr:colOff>38100</xdr:colOff>
          <xdr:row>38</xdr:row>
          <xdr:rowOff>152400</xdr:rowOff>
        </xdr:from>
        <xdr:to>
          <xdr:col>4</xdr:col>
          <xdr:colOff>967740</xdr:colOff>
          <xdr:row>38</xdr:row>
          <xdr:rowOff>396240</xdr:rowOff>
        </xdr:to>
        <xdr:sp macro="" textlink="">
          <xdr:nvSpPr>
            <xdr:cNvPr id="9229" name="Button 13" hidden="1">
              <a:extLst xmlns:a="http://schemas.openxmlformats.org/drawingml/2006/main">
                <a:ext uri="{63B3BB69-23CF-44E3-9099-C40C66FF867C}">
                  <a14:compatExt spid="_x0000_s922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 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5</xdr:col>
          <xdr:colOff>38100</xdr:colOff>
          <xdr:row>38</xdr:row>
          <xdr:rowOff>152400</xdr:rowOff>
        </xdr:from>
        <xdr:to>
          <xdr:col>5</xdr:col>
          <xdr:colOff>967740</xdr:colOff>
          <xdr:row>38</xdr:row>
          <xdr:rowOff>396240</xdr:rowOff>
        </xdr:to>
        <xdr:sp macro="" textlink="">
          <xdr:nvSpPr>
            <xdr:cNvPr id="9231" name="Button 15" hidden="1">
              <a:extLst xmlns:a="http://schemas.openxmlformats.org/drawingml/2006/main">
                <a:ext uri="{63B3BB69-23CF-44E3-9099-C40C66FF867C}">
                  <a14:compatExt spid="_x0000_s9231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6</xdr:col>
          <xdr:colOff>38100</xdr:colOff>
          <xdr:row>38</xdr:row>
          <xdr:rowOff>152400</xdr:rowOff>
        </xdr:from>
        <xdr:to>
          <xdr:col>6</xdr:col>
          <xdr:colOff>998220</xdr:colOff>
          <xdr:row>38</xdr:row>
          <xdr:rowOff>396240</xdr:rowOff>
        </xdr:to>
        <xdr:sp macro="" textlink="">
          <xdr:nvSpPr>
            <xdr:cNvPr id="9232" name="Button 16" hidden="1">
              <a:extLst xmlns:a="http://schemas.openxmlformats.org/drawingml/2006/main">
                <a:ext uri="{63B3BB69-23CF-44E3-9099-C40C66FF867C}">
                  <a14:compatExt spid="_x0000_s923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 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7</xdr:col>
          <xdr:colOff>38100</xdr:colOff>
          <xdr:row>38</xdr:row>
          <xdr:rowOff>152400</xdr:rowOff>
        </xdr:from>
        <xdr:to>
          <xdr:col>7</xdr:col>
          <xdr:colOff>899160</xdr:colOff>
          <xdr:row>38</xdr:row>
          <xdr:rowOff>396240</xdr:rowOff>
        </xdr:to>
        <xdr:sp macro="" textlink="">
          <xdr:nvSpPr>
            <xdr:cNvPr id="9233" name="Button 17" hidden="1">
              <a:extLst xmlns:a="http://schemas.openxmlformats.org/drawingml/2006/main">
                <a:ext uri="{63B3BB69-23CF-44E3-9099-C40C66FF867C}">
                  <a14:compatExt spid="_x0000_s9233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 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8</xdr:col>
          <xdr:colOff>38100</xdr:colOff>
          <xdr:row>38</xdr:row>
          <xdr:rowOff>152400</xdr:rowOff>
        </xdr:from>
        <xdr:to>
          <xdr:col>8</xdr:col>
          <xdr:colOff>1165860</xdr:colOff>
          <xdr:row>38</xdr:row>
          <xdr:rowOff>396240</xdr:rowOff>
        </xdr:to>
        <xdr:sp macro="" textlink="">
          <xdr:nvSpPr>
            <xdr:cNvPr id="9234" name="Button 18" hidden="1">
              <a:extLst xmlns:a="http://schemas.openxmlformats.org/drawingml/2006/main">
                <a:ext uri="{63B3BB69-23CF-44E3-9099-C40C66FF867C}">
                  <a14:compatExt spid="_x0000_s9234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 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9</xdr:col>
          <xdr:colOff>38100</xdr:colOff>
          <xdr:row>38</xdr:row>
          <xdr:rowOff>152400</xdr:rowOff>
        </xdr:from>
        <xdr:to>
          <xdr:col>9</xdr:col>
          <xdr:colOff>967740</xdr:colOff>
          <xdr:row>38</xdr:row>
          <xdr:rowOff>396240</xdr:rowOff>
        </xdr:to>
        <xdr:sp macro="" textlink="">
          <xdr:nvSpPr>
            <xdr:cNvPr id="9235" name="Button 19" hidden="1">
              <a:extLst xmlns:a="http://schemas.openxmlformats.org/drawingml/2006/main">
                <a:ext uri="{63B3BB69-23CF-44E3-9099-C40C66FF867C}">
                  <a14:compatExt spid="_x0000_s923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 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10</xdr:col>
          <xdr:colOff>38100</xdr:colOff>
          <xdr:row>38</xdr:row>
          <xdr:rowOff>152400</xdr:rowOff>
        </xdr:from>
        <xdr:to>
          <xdr:col>10</xdr:col>
          <xdr:colOff>967740</xdr:colOff>
          <xdr:row>38</xdr:row>
          <xdr:rowOff>396240</xdr:rowOff>
        </xdr:to>
        <xdr:sp macro="" textlink="">
          <xdr:nvSpPr>
            <xdr:cNvPr id="9236" name="Button 20" hidden="1">
              <a:extLst xmlns:a="http://schemas.openxmlformats.org/drawingml/2006/main">
                <a:ext uri="{63B3BB69-23CF-44E3-9099-C40C66FF867C}">
                  <a14:compatExt spid="_x0000_s9236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 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11</xdr:col>
          <xdr:colOff>38100</xdr:colOff>
          <xdr:row>38</xdr:row>
          <xdr:rowOff>152400</xdr:rowOff>
        </xdr:from>
        <xdr:to>
          <xdr:col>11</xdr:col>
          <xdr:colOff>967740</xdr:colOff>
          <xdr:row>38</xdr:row>
          <xdr:rowOff>396240</xdr:rowOff>
        </xdr:to>
        <xdr:sp macro="" textlink="">
          <xdr:nvSpPr>
            <xdr:cNvPr id="9237" name="Button 21" hidden="1">
              <a:extLst xmlns:a="http://schemas.openxmlformats.org/drawingml/2006/main">
                <a:ext uri="{63B3BB69-23CF-44E3-9099-C40C66FF867C}">
                  <a14:compatExt spid="_x0000_s9237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 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12</xdr:col>
          <xdr:colOff>38100</xdr:colOff>
          <xdr:row>38</xdr:row>
          <xdr:rowOff>152400</xdr:rowOff>
        </xdr:from>
        <xdr:to>
          <xdr:col>12</xdr:col>
          <xdr:colOff>967740</xdr:colOff>
          <xdr:row>38</xdr:row>
          <xdr:rowOff>396240</xdr:rowOff>
        </xdr:to>
        <xdr:sp macro="" textlink="">
          <xdr:nvSpPr>
            <xdr:cNvPr id="9238" name="Button 22" hidden="1">
              <a:extLst xmlns:a="http://schemas.openxmlformats.org/drawingml/2006/main">
                <a:ext uri="{63B3BB69-23CF-44E3-9099-C40C66FF867C}">
                  <a14:compatExt spid="_x0000_s9238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 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13</xdr:col>
          <xdr:colOff>30480</xdr:colOff>
          <xdr:row>38</xdr:row>
          <xdr:rowOff>152400</xdr:rowOff>
        </xdr:from>
        <xdr:to>
          <xdr:col>13</xdr:col>
          <xdr:colOff>960120</xdr:colOff>
          <xdr:row>38</xdr:row>
          <xdr:rowOff>396240</xdr:rowOff>
        </xdr:to>
        <xdr:sp macro="" textlink="">
          <xdr:nvSpPr>
            <xdr:cNvPr id="9239" name="Button 23" hidden="1">
              <a:extLst xmlns:a="http://schemas.openxmlformats.org/drawingml/2006/main">
                <a:ext uri="{63B3BB69-23CF-44E3-9099-C40C66FF867C}">
                  <a14:compatExt spid="_x0000_s923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 10</a:t>
              </a:r>
            </a:p>
          </xdr:txBody>
        </xdr:sp>
        <xdr:clientData fPrintsWithSheet="0"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26</xdr:col>
          <xdr:colOff>693420</xdr:colOff>
          <xdr:row>35</xdr:row>
          <xdr:rowOff>0</xdr:rowOff>
        </xdr:from>
        <xdr:to>
          <xdr:col>28</xdr:col>
          <xdr:colOff>708660</xdr:colOff>
          <xdr:row>39</xdr:row>
          <xdr:rowOff>7620</xdr:rowOff>
        </xdr:to>
        <xdr:sp macro="" textlink="">
          <xdr:nvSpPr>
            <xdr:cNvPr id="7172" name="Button 4" hidden="1">
              <a:extLst xmlns:a="http://schemas.openxmlformats.org/drawingml/2006/main"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Jdi na úvod</a:t>
              </a:r>
            </a:p>
          </xdr:txBody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28</xdr:col>
          <xdr:colOff>30480</xdr:colOff>
          <xdr:row>35</xdr:row>
          <xdr:rowOff>30480</xdr:rowOff>
        </xdr:from>
        <xdr:to>
          <xdr:col>29</xdr:col>
          <xdr:colOff>739140</xdr:colOff>
          <xdr:row>38</xdr:row>
          <xdr:rowOff>152400</xdr:rowOff>
        </xdr:to>
        <xdr:sp macro="" textlink="">
          <xdr:nvSpPr>
            <xdr:cNvPr id="8197" name="Button 5" hidden="1">
              <a:extLst xmlns:a="http://schemas.openxmlformats.org/drawingml/2006/main">
                <a:ext uri="{63B3BB69-23CF-44E3-9099-C40C66FF867C}">
                  <a14:compatExt spid="_x0000_s8197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Jdi na úvod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28</xdr:col>
          <xdr:colOff>716280</xdr:colOff>
          <xdr:row>32</xdr:row>
          <xdr:rowOff>7620</xdr:rowOff>
        </xdr:from>
        <xdr:to>
          <xdr:col>30</xdr:col>
          <xdr:colOff>716280</xdr:colOff>
          <xdr:row>36</xdr:row>
          <xdr:rowOff>7620</xdr:rowOff>
        </xdr:to>
        <xdr:sp macro="" textlink="">
          <xdr:nvSpPr>
            <xdr:cNvPr id="1040" name="Button 16" hidden="1">
              <a:extLst xmlns:a="http://schemas.openxmlformats.org/drawingml/2006/main"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Jdi na úvod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26</xdr:col>
          <xdr:colOff>685800</xdr:colOff>
          <xdr:row>50</xdr:row>
          <xdr:rowOff>167640</xdr:rowOff>
        </xdr:from>
        <xdr:to>
          <xdr:col>28</xdr:col>
          <xdr:colOff>640080</xdr:colOff>
          <xdr:row>55</xdr:row>
          <xdr:rowOff>22860</xdr:rowOff>
        </xdr:to>
        <xdr:sp macro="" textlink="">
          <xdr:nvSpPr>
            <xdr:cNvPr id="10241" name="Button 1" hidden="1">
              <a:extLst xmlns:a="http://schemas.openxmlformats.org/drawingml/2006/main"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Jdi na úvod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27</xdr:col>
          <xdr:colOff>0</xdr:colOff>
          <xdr:row>58</xdr:row>
          <xdr:rowOff>7620</xdr:rowOff>
        </xdr:from>
        <xdr:to>
          <xdr:col>29</xdr:col>
          <xdr:colOff>0</xdr:colOff>
          <xdr:row>61</xdr:row>
          <xdr:rowOff>22860</xdr:rowOff>
        </xdr:to>
        <xdr:sp macro="" textlink="">
          <xdr:nvSpPr>
            <xdr:cNvPr id="11265" name="Button 1" hidden="1">
              <a:extLst xmlns:a="http://schemas.openxmlformats.org/drawingml/2006/main"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Jdi na úvod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26</xdr:col>
          <xdr:colOff>708660</xdr:colOff>
          <xdr:row>43</xdr:row>
          <xdr:rowOff>7620</xdr:rowOff>
        </xdr:from>
        <xdr:to>
          <xdr:col>29</xdr:col>
          <xdr:colOff>0</xdr:colOff>
          <xdr:row>47</xdr:row>
          <xdr:rowOff>0</xdr:rowOff>
        </xdr:to>
        <xdr:sp macro="" textlink="">
          <xdr:nvSpPr>
            <xdr:cNvPr id="2052" name="Button 4" hidden="1">
              <a:extLst xmlns:a="http://schemas.openxmlformats.org/drawingml/2006/main"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Jdi na úvod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26</xdr:col>
          <xdr:colOff>838200</xdr:colOff>
          <xdr:row>67</xdr:row>
          <xdr:rowOff>22860</xdr:rowOff>
        </xdr:from>
        <xdr:to>
          <xdr:col>29</xdr:col>
          <xdr:colOff>0</xdr:colOff>
          <xdr:row>70</xdr:row>
          <xdr:rowOff>160020</xdr:rowOff>
        </xdr:to>
        <xdr:sp macro="" textlink="">
          <xdr:nvSpPr>
            <xdr:cNvPr id="3074" name="Button 2" hidden="1">
              <a:extLst xmlns:a="http://schemas.openxmlformats.org/drawingml/2006/main"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Jdi na úvod</a:t>
              </a:r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27</xdr:col>
          <xdr:colOff>22860</xdr:colOff>
          <xdr:row>91</xdr:row>
          <xdr:rowOff>22860</xdr:rowOff>
        </xdr:from>
        <xdr:to>
          <xdr:col>29</xdr:col>
          <xdr:colOff>22860</xdr:colOff>
          <xdr:row>94</xdr:row>
          <xdr:rowOff>152400</xdr:rowOff>
        </xdr:to>
        <xdr:sp macro="" textlink="">
          <xdr:nvSpPr>
            <xdr:cNvPr id="4099" name="Button 3" hidden="1">
              <a:extLst xmlns:a="http://schemas.openxmlformats.org/drawingml/2006/main"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Jdi na úvod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26</xdr:col>
          <xdr:colOff>701040</xdr:colOff>
          <xdr:row>52</xdr:row>
          <xdr:rowOff>22860</xdr:rowOff>
        </xdr:from>
        <xdr:to>
          <xdr:col>29</xdr:col>
          <xdr:colOff>0</xdr:colOff>
          <xdr:row>55</xdr:row>
          <xdr:rowOff>121920</xdr:rowOff>
        </xdr:to>
        <xdr:sp macro="" textlink="">
          <xdr:nvSpPr>
            <xdr:cNvPr id="5125" name="Button 5" hidden="1">
              <a:extLst xmlns:a="http://schemas.openxmlformats.org/drawingml/2006/main"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Jdi na úvod</a:t>
              </a:r>
            </a:p>
          </xdr:txBody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27</xdr:col>
          <xdr:colOff>0</xdr:colOff>
          <xdr:row>35</xdr:row>
          <xdr:rowOff>7620</xdr:rowOff>
        </xdr:from>
        <xdr:to>
          <xdr:col>29</xdr:col>
          <xdr:colOff>0</xdr:colOff>
          <xdr:row>38</xdr:row>
          <xdr:rowOff>0</xdr:rowOff>
        </xdr:to>
        <xdr:sp macro="" textlink="">
          <xdr:nvSpPr>
            <xdr:cNvPr id="6151" name="Button 7" hidden="1">
              <a:extLst xmlns:a="http://schemas.openxmlformats.org/drawingml/2006/main">
                <a:ext uri="{63B3BB69-23CF-44E3-9099-C40C66FF867C}">
                  <a14:compatExt spid="_x0000_s6151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Jdi na úvod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9" Type="http://schemas.openxmlformats.org/officeDocument/2006/relationships/ctrlProp" Target="../ctrlProps/ctrlProp6.xml" /><Relationship Id="rId8" Type="http://schemas.openxmlformats.org/officeDocument/2006/relationships/ctrlProp" Target="../ctrlProps/ctrlProp5.xml" /><Relationship Id="rId10" Type="http://schemas.openxmlformats.org/officeDocument/2006/relationships/ctrlProp" Target="../ctrlProps/ctrlProp7.xml" /><Relationship Id="rId11" Type="http://schemas.openxmlformats.org/officeDocument/2006/relationships/ctrlProp" Target="../ctrlProps/ctrlProp8.x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7" Type="http://schemas.openxmlformats.org/officeDocument/2006/relationships/ctrlProp" Target="../ctrlProps/ctrlProp4.xml" /><Relationship Id="rId13" Type="http://schemas.openxmlformats.org/officeDocument/2006/relationships/ctrlProp" Target="../ctrlProps/ctrlProp10.xml" /><Relationship Id="rId6" Type="http://schemas.openxmlformats.org/officeDocument/2006/relationships/ctrlProp" Target="../ctrlProps/ctrlProp3.xml" /><Relationship Id="rId12" Type="http://schemas.openxmlformats.org/officeDocument/2006/relationships/ctrlProp" Target="../ctrlProps/ctrlProp9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9.xml" /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20.xml" /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5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1.xml" /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2.xml" /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3.xml" /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4.xml" /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5.xml" /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6.xml" /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7.xml" /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8.xml" /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3:O86"/>
  <sheetViews>
    <sheetView tabSelected="1" zoomScale="70" zoomScaleNormal="70" zoomScaleSheetLayoutView="80" workbookViewId="0" topLeftCell="A1"/>
  </sheetViews>
  <sheetFormatPr defaultColWidth="11.421875" defaultRowHeight="12.75"/>
  <cols>
    <col min="1" max="1" width="11.421875" style="22" customWidth="1"/>
    <col min="2" max="2" width="13.421875" style="22" customWidth="1"/>
    <col min="3" max="6" width="14.7109375" style="22" customWidth="1"/>
    <col min="7" max="7" width="14.57421875" style="22" customWidth="1"/>
    <col min="8" max="8" width="13.7109375" style="22" customWidth="1"/>
    <col min="9" max="9" width="17.57421875" style="22" customWidth="1"/>
    <col min="10" max="14" width="14.7109375" style="22" customWidth="1"/>
    <col min="15" max="15" width="10.28125" style="22" customWidth="1"/>
    <col min="16" max="16384" width="11.421875" style="22" customWidth="1"/>
  </cols>
  <sheetData>
    <row r="1" ht="12.75"/>
    <row r="2" ht="13.8" thickBot="1"/>
    <row r="3" spans="2:15" ht="12.75"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30"/>
    </row>
    <row r="4" spans="2:15" ht="12.75">
      <c r="B4" s="31"/>
      <c r="C4" s="32" t="s">
        <v>172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</row>
    <row r="5" spans="2:15" ht="12.75" customHeight="1">
      <c r="B5" s="31"/>
      <c r="C5" s="1015" t="s">
        <v>407</v>
      </c>
      <c r="D5" s="1016"/>
      <c r="E5" s="1016"/>
      <c r="F5" s="1016"/>
      <c r="G5" s="1016"/>
      <c r="H5" s="1016"/>
      <c r="I5" s="1016"/>
      <c r="J5" s="1016"/>
      <c r="K5" s="1016"/>
      <c r="L5" s="1016"/>
      <c r="M5" s="1016"/>
      <c r="N5" s="1016"/>
      <c r="O5" s="34"/>
    </row>
    <row r="6" spans="2:15" ht="12.75" customHeight="1">
      <c r="B6" s="31"/>
      <c r="C6" s="1017"/>
      <c r="D6" s="1017"/>
      <c r="E6" s="1017"/>
      <c r="F6" s="1017"/>
      <c r="G6" s="1017"/>
      <c r="H6" s="1017"/>
      <c r="I6" s="1017"/>
      <c r="J6" s="1017"/>
      <c r="K6" s="1017"/>
      <c r="L6" s="1017"/>
      <c r="M6" s="1017"/>
      <c r="N6" s="1017"/>
      <c r="O6" s="34"/>
    </row>
    <row r="7" spans="2:15" ht="12.75" customHeight="1">
      <c r="B7" s="31"/>
      <c r="C7" s="1017"/>
      <c r="D7" s="1017"/>
      <c r="E7" s="1017"/>
      <c r="F7" s="1017"/>
      <c r="G7" s="1017"/>
      <c r="H7" s="1017"/>
      <c r="I7" s="1017"/>
      <c r="J7" s="1017"/>
      <c r="K7" s="1017"/>
      <c r="L7" s="1017"/>
      <c r="M7" s="1017"/>
      <c r="N7" s="1017"/>
      <c r="O7" s="34"/>
    </row>
    <row r="8" spans="2:15" ht="12.75" customHeight="1">
      <c r="B8" s="31"/>
      <c r="C8" s="1017"/>
      <c r="D8" s="1017"/>
      <c r="E8" s="1017"/>
      <c r="F8" s="1017"/>
      <c r="G8" s="1017"/>
      <c r="H8" s="1017"/>
      <c r="I8" s="1017"/>
      <c r="J8" s="1017"/>
      <c r="K8" s="1017"/>
      <c r="L8" s="1017"/>
      <c r="M8" s="1017"/>
      <c r="N8" s="1017"/>
      <c r="O8" s="34"/>
    </row>
    <row r="9" spans="2:15" ht="12.75" customHeight="1">
      <c r="B9" s="31"/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34"/>
    </row>
    <row r="10" spans="2:15" ht="12.75" customHeight="1">
      <c r="B10" s="31"/>
      <c r="C10" s="1017"/>
      <c r="D10" s="1017"/>
      <c r="E10" s="1017"/>
      <c r="F10" s="1017"/>
      <c r="G10" s="1017"/>
      <c r="H10" s="1017"/>
      <c r="I10" s="1017"/>
      <c r="J10" s="1017"/>
      <c r="K10" s="1017"/>
      <c r="L10" s="1017"/>
      <c r="M10" s="1017"/>
      <c r="N10" s="1017"/>
      <c r="O10" s="34"/>
    </row>
    <row r="11" spans="2:15" ht="12.75" customHeight="1">
      <c r="B11" s="31"/>
      <c r="C11" s="1017"/>
      <c r="D11" s="1017"/>
      <c r="E11" s="1017"/>
      <c r="F11" s="1017"/>
      <c r="G11" s="1017"/>
      <c r="H11" s="1017"/>
      <c r="I11" s="1017"/>
      <c r="J11" s="1017"/>
      <c r="K11" s="1017"/>
      <c r="L11" s="1017"/>
      <c r="M11" s="1017"/>
      <c r="N11" s="1017"/>
      <c r="O11" s="34"/>
    </row>
    <row r="12" spans="2:15" ht="12.75" customHeight="1" thickBot="1">
      <c r="B12" s="35"/>
      <c r="C12" s="1018"/>
      <c r="D12" s="1018"/>
      <c r="E12" s="1018"/>
      <c r="F12" s="1018"/>
      <c r="G12" s="1018"/>
      <c r="H12" s="1018"/>
      <c r="I12" s="1018"/>
      <c r="J12" s="1018"/>
      <c r="K12" s="1018"/>
      <c r="L12" s="1018"/>
      <c r="M12" s="1018"/>
      <c r="N12" s="1018"/>
      <c r="O12" s="36"/>
    </row>
    <row r="13" spans="2:15" ht="12.75" customHeight="1" thickBo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2:15" ht="12.75" customHeight="1"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0"/>
    </row>
    <row r="15" spans="2:15" ht="12.75" customHeight="1">
      <c r="B15" s="31"/>
      <c r="C15" s="32" t="s">
        <v>40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</row>
    <row r="16" spans="2:15" ht="12.75" customHeight="1" thickBot="1">
      <c r="B16" s="31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4"/>
    </row>
    <row r="17" spans="2:15" ht="17.25" customHeight="1" thickBot="1">
      <c r="B17" s="31"/>
      <c r="C17" s="38" t="s">
        <v>182</v>
      </c>
      <c r="D17" s="1019" t="s">
        <v>346</v>
      </c>
      <c r="E17" s="1020"/>
      <c r="F17" s="1020"/>
      <c r="G17" s="1020"/>
      <c r="H17" s="1020"/>
      <c r="I17" s="1020"/>
      <c r="J17" s="1020"/>
      <c r="K17" s="1020"/>
      <c r="L17" s="1020"/>
      <c r="M17" s="1020"/>
      <c r="N17" s="1021"/>
      <c r="O17" s="34"/>
    </row>
    <row r="18" spans="2:15" ht="12.75" customHeight="1" thickBot="1">
      <c r="B18" s="31"/>
      <c r="C18" s="39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4"/>
    </row>
    <row r="19" spans="2:15" ht="17.25" customHeight="1" thickBot="1">
      <c r="B19" s="31"/>
      <c r="C19" s="40" t="s">
        <v>41</v>
      </c>
      <c r="D19" s="42">
        <f>G19</f>
        <v>2014</v>
      </c>
      <c r="E19" s="37"/>
      <c r="F19" s="43" t="s">
        <v>179</v>
      </c>
      <c r="G19" s="25">
        <v>2014</v>
      </c>
      <c r="H19" s="37"/>
      <c r="I19" s="46" t="s">
        <v>291</v>
      </c>
      <c r="J19" s="25">
        <v>30</v>
      </c>
      <c r="K19" s="47"/>
      <c r="L19" s="47"/>
      <c r="M19" s="43" t="s">
        <v>43</v>
      </c>
      <c r="N19" s="25">
        <v>25.66</v>
      </c>
      <c r="O19" s="34"/>
    </row>
    <row r="20" spans="2:15" ht="9.9" customHeight="1" thickBot="1">
      <c r="B20" s="31"/>
      <c r="C20" s="40"/>
      <c r="D20" s="44"/>
      <c r="E20" s="37"/>
      <c r="F20" s="43"/>
      <c r="G20" s="44"/>
      <c r="H20" s="37"/>
      <c r="I20" s="43"/>
      <c r="J20" s="44"/>
      <c r="K20" s="37"/>
      <c r="L20" s="37"/>
      <c r="M20" s="44"/>
      <c r="N20" s="37"/>
      <c r="O20" s="34"/>
    </row>
    <row r="21" spans="2:15" ht="17.25" customHeight="1" thickBot="1">
      <c r="B21" s="31"/>
      <c r="C21" s="40" t="s">
        <v>181</v>
      </c>
      <c r="D21" s="45">
        <v>0.055</v>
      </c>
      <c r="E21" s="37"/>
      <c r="F21" s="43" t="s">
        <v>180</v>
      </c>
      <c r="G21" s="25">
        <v>2016</v>
      </c>
      <c r="H21" s="37"/>
      <c r="I21" s="43"/>
      <c r="J21" s="43"/>
      <c r="K21" s="37"/>
      <c r="L21" s="37"/>
      <c r="M21" s="43" t="s">
        <v>178</v>
      </c>
      <c r="N21" s="26">
        <v>0.21</v>
      </c>
      <c r="O21" s="34"/>
    </row>
    <row r="22" spans="2:15" ht="12.75" customHeight="1" thickBot="1">
      <c r="B22" s="35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36"/>
    </row>
    <row r="23" ht="12.75" customHeight="1" thickBot="1"/>
    <row r="24" spans="2:15" ht="12.75" customHeight="1"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2:15" ht="12.75" customHeight="1">
      <c r="B25" s="31"/>
      <c r="C25" s="32" t="s">
        <v>253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</row>
    <row r="26" spans="2:15" ht="12.75" customHeight="1">
      <c r="B26" s="1024" t="s">
        <v>254</v>
      </c>
      <c r="C26" s="1025"/>
      <c r="D26" s="1026"/>
      <c r="E26" s="1026"/>
      <c r="F26" s="1026"/>
      <c r="G26" s="1026"/>
      <c r="H26" s="1026"/>
      <c r="I26" s="1026"/>
      <c r="J26" s="1026"/>
      <c r="K26" s="1026"/>
      <c r="L26" s="1026"/>
      <c r="M26" s="1026"/>
      <c r="N26" s="1027"/>
      <c r="O26" s="34"/>
    </row>
    <row r="27" spans="2:15" ht="12.75" customHeight="1">
      <c r="B27" s="1024"/>
      <c r="C27" s="1028"/>
      <c r="D27" s="1029"/>
      <c r="E27" s="1029"/>
      <c r="F27" s="1029"/>
      <c r="G27" s="1029"/>
      <c r="H27" s="1029"/>
      <c r="I27" s="1029"/>
      <c r="J27" s="1029"/>
      <c r="K27" s="1029"/>
      <c r="L27" s="1029"/>
      <c r="M27" s="1029"/>
      <c r="N27" s="1030"/>
      <c r="O27" s="34"/>
    </row>
    <row r="28" spans="2:15" ht="12.75" customHeight="1">
      <c r="B28" s="1024"/>
      <c r="C28" s="1028"/>
      <c r="D28" s="1029"/>
      <c r="E28" s="1029"/>
      <c r="F28" s="1029"/>
      <c r="G28" s="1029"/>
      <c r="H28" s="1029"/>
      <c r="I28" s="1029"/>
      <c r="J28" s="1029"/>
      <c r="K28" s="1029"/>
      <c r="L28" s="1029"/>
      <c r="M28" s="1029"/>
      <c r="N28" s="1030"/>
      <c r="O28" s="34"/>
    </row>
    <row r="29" spans="2:15" ht="12.75">
      <c r="B29" s="1024"/>
      <c r="C29" s="1031"/>
      <c r="D29" s="1032"/>
      <c r="E29" s="1032"/>
      <c r="F29" s="1032"/>
      <c r="G29" s="1032"/>
      <c r="H29" s="1032"/>
      <c r="I29" s="1032"/>
      <c r="J29" s="1032"/>
      <c r="K29" s="1032"/>
      <c r="L29" s="1032"/>
      <c r="M29" s="1032"/>
      <c r="N29" s="1033"/>
      <c r="O29" s="34"/>
    </row>
    <row r="30" spans="2:15" ht="12.75" customHeight="1">
      <c r="B30" s="31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34"/>
    </row>
    <row r="31" spans="2:15" ht="12.75" customHeight="1">
      <c r="B31" s="1024" t="s">
        <v>255</v>
      </c>
      <c r="C31" s="1034"/>
      <c r="D31" s="1035"/>
      <c r="E31" s="1035"/>
      <c r="F31" s="1035"/>
      <c r="G31" s="1035"/>
      <c r="H31" s="1035"/>
      <c r="I31" s="1035"/>
      <c r="J31" s="1035"/>
      <c r="K31" s="1035"/>
      <c r="L31" s="1035"/>
      <c r="M31" s="1035"/>
      <c r="N31" s="1036"/>
      <c r="O31" s="34"/>
    </row>
    <row r="32" spans="2:15" ht="12.75" customHeight="1">
      <c r="B32" s="1024"/>
      <c r="C32" s="1037"/>
      <c r="D32" s="1038"/>
      <c r="E32" s="1038"/>
      <c r="F32" s="1038"/>
      <c r="G32" s="1038"/>
      <c r="H32" s="1038"/>
      <c r="I32" s="1038"/>
      <c r="J32" s="1038"/>
      <c r="K32" s="1038"/>
      <c r="L32" s="1038"/>
      <c r="M32" s="1038"/>
      <c r="N32" s="1039"/>
      <c r="O32" s="34"/>
    </row>
    <row r="33" spans="2:15" ht="12.75" customHeight="1">
      <c r="B33" s="1024"/>
      <c r="C33" s="1037"/>
      <c r="D33" s="1038"/>
      <c r="E33" s="1038"/>
      <c r="F33" s="1038"/>
      <c r="G33" s="1038"/>
      <c r="H33" s="1038"/>
      <c r="I33" s="1038"/>
      <c r="J33" s="1038"/>
      <c r="K33" s="1038"/>
      <c r="L33" s="1038"/>
      <c r="M33" s="1038"/>
      <c r="N33" s="1039"/>
      <c r="O33" s="34"/>
    </row>
    <row r="34" spans="2:15" ht="12.75">
      <c r="B34" s="1024"/>
      <c r="C34" s="1040"/>
      <c r="D34" s="1041"/>
      <c r="E34" s="1041"/>
      <c r="F34" s="1041"/>
      <c r="G34" s="1041"/>
      <c r="H34" s="1041"/>
      <c r="I34" s="1041"/>
      <c r="J34" s="1041"/>
      <c r="K34" s="1041"/>
      <c r="L34" s="1041"/>
      <c r="M34" s="1041"/>
      <c r="N34" s="1042"/>
      <c r="O34" s="34"/>
    </row>
    <row r="35" spans="2:15" ht="12.75" customHeight="1" thickBot="1">
      <c r="B35" s="35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36"/>
    </row>
    <row r="36" ht="12.75" customHeight="1" thickBot="1"/>
    <row r="37" spans="2:15" ht="12.75" customHeight="1"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30"/>
    </row>
    <row r="38" spans="2:15" ht="12.75" customHeight="1">
      <c r="B38" s="31"/>
      <c r="C38" s="32" t="s">
        <v>45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4"/>
    </row>
    <row r="39" spans="2:15" ht="37.5" customHeight="1" thickBot="1">
      <c r="B39" s="31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4"/>
    </row>
    <row r="40" spans="2:15" ht="25.5" customHeight="1" thickBot="1">
      <c r="B40" s="31"/>
      <c r="C40" s="1013" t="s">
        <v>46</v>
      </c>
      <c r="D40" s="1014"/>
      <c r="E40" s="50" t="s">
        <v>169</v>
      </c>
      <c r="F40" s="51" t="s">
        <v>47</v>
      </c>
      <c r="G40" s="51" t="s">
        <v>396</v>
      </c>
      <c r="H40" s="51" t="s">
        <v>48</v>
      </c>
      <c r="I40" s="52" t="s">
        <v>49</v>
      </c>
      <c r="J40" s="51" t="s">
        <v>140</v>
      </c>
      <c r="K40" s="51" t="s">
        <v>349</v>
      </c>
      <c r="L40" s="51" t="s">
        <v>350</v>
      </c>
      <c r="M40" s="53" t="s">
        <v>50</v>
      </c>
      <c r="N40" s="54" t="s">
        <v>51</v>
      </c>
      <c r="O40" s="55"/>
    </row>
    <row r="41" spans="2:15" ht="12.75" customHeight="1" thickBot="1">
      <c r="B41" s="31"/>
      <c r="C41" s="1022" t="s">
        <v>348</v>
      </c>
      <c r="D41" s="1023"/>
      <c r="E41" s="56" t="s">
        <v>2</v>
      </c>
      <c r="F41" s="57" t="s">
        <v>23</v>
      </c>
      <c r="G41" s="57" t="s">
        <v>24</v>
      </c>
      <c r="H41" s="57" t="s">
        <v>28</v>
      </c>
      <c r="I41" s="58" t="s">
        <v>31</v>
      </c>
      <c r="J41" s="57" t="s">
        <v>34</v>
      </c>
      <c r="K41" s="57" t="s">
        <v>36</v>
      </c>
      <c r="L41" s="57" t="s">
        <v>37</v>
      </c>
      <c r="M41" s="59" t="s">
        <v>39</v>
      </c>
      <c r="N41" s="60" t="s">
        <v>7</v>
      </c>
      <c r="O41" s="55"/>
    </row>
    <row r="42" spans="2:15" ht="12.75" customHeight="1">
      <c r="B42" s="3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55"/>
    </row>
    <row r="43" spans="1:15" ht="12.75" customHeight="1">
      <c r="A43" s="27"/>
      <c r="B43" s="31"/>
      <c r="C43" s="62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55"/>
    </row>
    <row r="44" spans="2:15" ht="12.75" customHeight="1" thickBot="1">
      <c r="B44" s="35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36"/>
    </row>
    <row r="45" ht="12.75" customHeight="1" thickBot="1"/>
    <row r="46" spans="2:15" ht="12.75">
      <c r="B46" s="28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30"/>
    </row>
    <row r="47" spans="2:15" ht="12.75">
      <c r="B47" s="31"/>
      <c r="C47" s="32" t="s">
        <v>299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4"/>
    </row>
    <row r="48" spans="2:15" ht="13.8" thickBot="1">
      <c r="B48" s="31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4"/>
    </row>
    <row r="49" spans="2:15" ht="14.25" customHeight="1">
      <c r="B49" s="31"/>
      <c r="C49" s="64" t="s">
        <v>52</v>
      </c>
      <c r="D49" s="64">
        <v>2005</v>
      </c>
      <c r="E49" s="64">
        <v>2006</v>
      </c>
      <c r="F49" s="64">
        <v>2007</v>
      </c>
      <c r="G49" s="64">
        <v>2008</v>
      </c>
      <c r="H49" s="64">
        <v>2009</v>
      </c>
      <c r="I49" s="64">
        <v>2010</v>
      </c>
      <c r="J49" s="64">
        <v>2011</v>
      </c>
      <c r="K49" s="64">
        <v>2012</v>
      </c>
      <c r="L49" s="64">
        <v>2013</v>
      </c>
      <c r="M49" s="64">
        <v>2014</v>
      </c>
      <c r="N49" s="65" t="s">
        <v>398</v>
      </c>
      <c r="O49" s="66"/>
    </row>
    <row r="50" spans="2:15" ht="13.8" thickBot="1">
      <c r="B50" s="31"/>
      <c r="C50" s="67" t="s">
        <v>351</v>
      </c>
      <c r="D50" s="1003">
        <v>0.019</v>
      </c>
      <c r="E50" s="1003">
        <v>0.025</v>
      </c>
      <c r="F50" s="1003">
        <v>0.028</v>
      </c>
      <c r="G50" s="1003">
        <v>0.063</v>
      </c>
      <c r="H50" s="1003">
        <v>0.01</v>
      </c>
      <c r="I50" s="1003">
        <v>0.015</v>
      </c>
      <c r="J50" s="1003">
        <v>0.019</v>
      </c>
      <c r="K50" s="1003">
        <v>0.033</v>
      </c>
      <c r="L50" s="1003">
        <v>0.014</v>
      </c>
      <c r="M50" s="1003">
        <v>0.012</v>
      </c>
      <c r="N50" s="1004">
        <v>0.026</v>
      </c>
      <c r="O50" s="70"/>
    </row>
    <row r="51" spans="2:15" ht="12.75">
      <c r="B51" s="31"/>
      <c r="C51" s="37"/>
      <c r="D51" s="971">
        <v>1</v>
      </c>
      <c r="E51" s="971">
        <v>1</v>
      </c>
      <c r="F51" s="971">
        <v>1</v>
      </c>
      <c r="G51" s="971">
        <v>1</v>
      </c>
      <c r="H51" s="971">
        <v>1</v>
      </c>
      <c r="I51" s="971">
        <v>1</v>
      </c>
      <c r="J51" s="971">
        <v>1</v>
      </c>
      <c r="K51" s="971">
        <v>1</v>
      </c>
      <c r="L51" s="971">
        <f>K51*(1+L50)</f>
        <v>1.014</v>
      </c>
      <c r="M51" s="971">
        <f>L51*(1+M50)</f>
        <v>1.026168</v>
      </c>
      <c r="N51" s="971">
        <f>M51*(1+N50)</f>
        <v>1.052848368</v>
      </c>
      <c r="O51" s="70"/>
    </row>
    <row r="52" spans="2:15" ht="12.75">
      <c r="B52" s="31"/>
      <c r="C52" s="71" t="s">
        <v>399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70"/>
    </row>
    <row r="53" spans="2:15" ht="12.75">
      <c r="B53" s="31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70"/>
    </row>
    <row r="54" spans="2:15" ht="12.75">
      <c r="B54" s="31"/>
      <c r="C54" s="32" t="s">
        <v>260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70"/>
    </row>
    <row r="55" spans="2:15" ht="13.8" thickBot="1">
      <c r="B55" s="31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70"/>
    </row>
    <row r="56" spans="2:15" ht="12.75">
      <c r="B56" s="31"/>
      <c r="C56" s="64" t="s">
        <v>52</v>
      </c>
      <c r="D56" s="64">
        <v>2005</v>
      </c>
      <c r="E56" s="64">
        <v>2006</v>
      </c>
      <c r="F56" s="64">
        <v>2007</v>
      </c>
      <c r="G56" s="64">
        <v>2008</v>
      </c>
      <c r="H56" s="64">
        <v>2009</v>
      </c>
      <c r="I56" s="64">
        <v>2010</v>
      </c>
      <c r="J56" s="64">
        <v>2011</v>
      </c>
      <c r="K56" s="64">
        <v>2012</v>
      </c>
      <c r="L56" s="64">
        <v>2013</v>
      </c>
      <c r="M56" s="64">
        <v>2014</v>
      </c>
      <c r="N56" s="65" t="s">
        <v>53</v>
      </c>
      <c r="O56" s="70"/>
    </row>
    <row r="57" spans="2:15" ht="13.8" thickBot="1">
      <c r="B57" s="31"/>
      <c r="C57" s="67" t="s">
        <v>351</v>
      </c>
      <c r="D57" s="68">
        <v>0.03</v>
      </c>
      <c r="E57" s="68">
        <v>0.029</v>
      </c>
      <c r="F57" s="68">
        <v>0.041</v>
      </c>
      <c r="G57" s="68">
        <v>0.045</v>
      </c>
      <c r="H57" s="68">
        <v>0.012</v>
      </c>
      <c r="I57" s="68">
        <v>-0.002</v>
      </c>
      <c r="J57" s="68">
        <v>-0.005</v>
      </c>
      <c r="K57" s="68">
        <v>-0.007</v>
      </c>
      <c r="L57" s="68">
        <v>-0.0058</v>
      </c>
      <c r="M57" s="68">
        <v>-0.0058</v>
      </c>
      <c r="N57" s="69">
        <v>-0.0058</v>
      </c>
      <c r="O57" s="70"/>
    </row>
    <row r="58" spans="2:15" ht="12.75">
      <c r="B58" s="31"/>
      <c r="C58" s="37"/>
      <c r="D58" s="971">
        <v>1</v>
      </c>
      <c r="E58" s="971">
        <v>1</v>
      </c>
      <c r="F58" s="971">
        <v>1</v>
      </c>
      <c r="G58" s="971">
        <v>1</v>
      </c>
      <c r="H58" s="971">
        <v>1</v>
      </c>
      <c r="I58" s="971">
        <v>1</v>
      </c>
      <c r="J58" s="971">
        <v>1</v>
      </c>
      <c r="K58" s="971">
        <v>1</v>
      </c>
      <c r="L58" s="971">
        <f>K58*(1+L57)</f>
        <v>0.9942</v>
      </c>
      <c r="M58" s="971">
        <f>L58*(1+M57)</f>
        <v>0.9884336399999999</v>
      </c>
      <c r="N58" s="971">
        <f>M58*(1+N57)</f>
        <v>0.9827007248879999</v>
      </c>
      <c r="O58" s="70"/>
    </row>
    <row r="59" spans="2:15" ht="12.75">
      <c r="B59" s="31"/>
      <c r="C59" s="71" t="s">
        <v>352</v>
      </c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70"/>
    </row>
    <row r="60" spans="2:15" ht="13.8" thickBot="1">
      <c r="B60" s="72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4"/>
    </row>
    <row r="61" ht="13.8" thickBot="1">
      <c r="C61" s="1005" t="s">
        <v>400</v>
      </c>
    </row>
    <row r="62" spans="2:15" ht="12.75">
      <c r="B62" s="28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30"/>
    </row>
    <row r="63" spans="2:15" ht="12.75">
      <c r="B63" s="31"/>
      <c r="C63" s="32" t="s">
        <v>397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4"/>
    </row>
    <row r="64" spans="2:15" ht="13.8" thickBot="1">
      <c r="B64" s="31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4"/>
    </row>
    <row r="65" spans="1:15" ht="12.75">
      <c r="A65" s="22" t="s">
        <v>1</v>
      </c>
      <c r="B65" s="31"/>
      <c r="C65" s="64" t="s">
        <v>52</v>
      </c>
      <c r="D65" s="64">
        <v>2005</v>
      </c>
      <c r="E65" s="64">
        <v>2006</v>
      </c>
      <c r="F65" s="64">
        <v>2007</v>
      </c>
      <c r="G65" s="64">
        <v>2008</v>
      </c>
      <c r="H65" s="64">
        <v>2009</v>
      </c>
      <c r="I65" s="64">
        <v>2010</v>
      </c>
      <c r="J65" s="64">
        <v>2011</v>
      </c>
      <c r="K65" s="64">
        <v>2012</v>
      </c>
      <c r="L65" s="64">
        <v>2013</v>
      </c>
      <c r="M65" s="64">
        <v>2014</v>
      </c>
      <c r="N65" s="65">
        <v>2015</v>
      </c>
      <c r="O65" s="66"/>
    </row>
    <row r="66" spans="2:15" ht="13.8" thickBot="1">
      <c r="B66" s="31"/>
      <c r="C66" s="67" t="s">
        <v>397</v>
      </c>
      <c r="D66" s="1003">
        <v>0.065</v>
      </c>
      <c r="E66" s="1003">
        <v>0.067</v>
      </c>
      <c r="F66" s="1003">
        <v>0.052</v>
      </c>
      <c r="G66" s="1003">
        <v>0.02</v>
      </c>
      <c r="H66" s="1003">
        <v>-0.051</v>
      </c>
      <c r="I66" s="1003">
        <v>0.022</v>
      </c>
      <c r="J66" s="1003">
        <v>0.02</v>
      </c>
      <c r="K66" s="1003">
        <v>-0.011</v>
      </c>
      <c r="L66" s="1003">
        <v>-0.013</v>
      </c>
      <c r="M66" s="1003">
        <v>0.022</v>
      </c>
      <c r="N66" s="1004">
        <v>0.028</v>
      </c>
      <c r="O66" s="75"/>
    </row>
    <row r="67" spans="2:15" ht="13.8" thickBot="1">
      <c r="B67" s="31"/>
      <c r="C67" s="37"/>
      <c r="D67" s="972"/>
      <c r="E67" s="972"/>
      <c r="F67" s="972"/>
      <c r="G67" s="972"/>
      <c r="H67" s="972"/>
      <c r="I67" s="972"/>
      <c r="J67" s="972"/>
      <c r="K67" s="971">
        <v>1</v>
      </c>
      <c r="L67" s="971">
        <f>K67*(1+L66)</f>
        <v>0.987</v>
      </c>
      <c r="M67" s="971">
        <f>L67*(1+M66)</f>
        <v>1.008714</v>
      </c>
      <c r="N67" s="971">
        <f>M67*(1+N66)</f>
        <v>1.036957992</v>
      </c>
      <c r="O67" s="75"/>
    </row>
    <row r="68" spans="2:15" ht="12.75">
      <c r="B68" s="31"/>
      <c r="C68" s="64" t="s">
        <v>52</v>
      </c>
      <c r="D68" s="64">
        <v>2016</v>
      </c>
      <c r="E68" s="64">
        <v>2017</v>
      </c>
      <c r="F68" s="64">
        <v>2018</v>
      </c>
      <c r="G68" s="64">
        <v>2019</v>
      </c>
      <c r="H68" s="64">
        <v>2020</v>
      </c>
      <c r="I68" s="64">
        <v>2030</v>
      </c>
      <c r="J68" s="64">
        <v>2050</v>
      </c>
      <c r="K68" s="64"/>
      <c r="L68" s="64"/>
      <c r="M68" s="64"/>
      <c r="N68" s="65"/>
      <c r="O68" s="75"/>
    </row>
    <row r="69" spans="2:15" ht="13.8" thickBot="1">
      <c r="B69" s="31"/>
      <c r="C69" s="67" t="s">
        <v>397</v>
      </c>
      <c r="D69" s="68">
        <v>0.03</v>
      </c>
      <c r="E69" s="68">
        <v>0.03</v>
      </c>
      <c r="F69" s="69">
        <v>0.03</v>
      </c>
      <c r="G69" s="68">
        <v>0.03</v>
      </c>
      <c r="H69" s="68">
        <v>0.02</v>
      </c>
      <c r="I69" s="68">
        <v>0.01</v>
      </c>
      <c r="J69" s="68">
        <v>0.01</v>
      </c>
      <c r="K69" s="68"/>
      <c r="L69" s="68"/>
      <c r="M69" s="68"/>
      <c r="N69" s="69"/>
      <c r="O69" s="75"/>
    </row>
    <row r="70" spans="2:15" ht="12.75">
      <c r="B70" s="31"/>
      <c r="C70" s="37"/>
      <c r="D70" s="971">
        <f>N67*(1+D69)</f>
        <v>1.06806673176</v>
      </c>
      <c r="E70" s="971">
        <f>D70*(1+E69)</f>
        <v>1.1001087337128002</v>
      </c>
      <c r="F70" s="971">
        <f>E70*(1+F69)</f>
        <v>1.1331119957241842</v>
      </c>
      <c r="G70" s="971">
        <f>F70*(1+G69)</f>
        <v>1.1671053555959097</v>
      </c>
      <c r="H70" s="971">
        <f>G70*(1+H69)</f>
        <v>1.1904474627078279</v>
      </c>
      <c r="I70" s="971">
        <f>H70*(1+I69)^(I68-H68)</f>
        <v>1.3149946064466966</v>
      </c>
      <c r="J70" s="971">
        <f>I70*(1+J69)^(J68-I68)</f>
        <v>1.6045433213715559</v>
      </c>
      <c r="K70" s="37"/>
      <c r="L70" s="37"/>
      <c r="M70" s="37"/>
      <c r="N70" s="37"/>
      <c r="O70" s="75"/>
    </row>
    <row r="71" spans="2:15" ht="12.75">
      <c r="B71" s="31"/>
      <c r="C71" s="71" t="s">
        <v>399</v>
      </c>
      <c r="D71" s="76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75"/>
    </row>
    <row r="72" spans="2:15" ht="13.8" thickBot="1">
      <c r="B72" s="72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4"/>
    </row>
    <row r="73" ht="13.8" thickBot="1"/>
    <row r="74" spans="2:15" ht="12.75">
      <c r="B74" s="28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30"/>
    </row>
    <row r="75" spans="2:15" ht="12.75">
      <c r="B75" s="31"/>
      <c r="C75" s="32" t="s">
        <v>353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4"/>
    </row>
    <row r="76" spans="2:15" ht="13.8" thickBot="1">
      <c r="B76" s="31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4"/>
    </row>
    <row r="77" spans="1:15" ht="12.75">
      <c r="A77" s="22" t="s">
        <v>1</v>
      </c>
      <c r="B77" s="31"/>
      <c r="C77" s="64" t="s">
        <v>52</v>
      </c>
      <c r="D77" s="64">
        <v>2012</v>
      </c>
      <c r="E77" s="64">
        <v>2013</v>
      </c>
      <c r="F77" s="64">
        <v>2014</v>
      </c>
      <c r="G77" s="64">
        <v>2015</v>
      </c>
      <c r="H77" s="64">
        <v>2016</v>
      </c>
      <c r="I77" s="64">
        <v>2017</v>
      </c>
      <c r="J77" s="64">
        <v>2018</v>
      </c>
      <c r="K77" s="64">
        <v>2019</v>
      </c>
      <c r="L77" s="64">
        <v>2020</v>
      </c>
      <c r="M77" s="64">
        <v>2030</v>
      </c>
      <c r="N77" s="65">
        <v>2050</v>
      </c>
      <c r="O77" s="66"/>
    </row>
    <row r="78" spans="2:15" ht="13.8" thickBot="1">
      <c r="B78" s="31"/>
      <c r="C78" s="67" t="s">
        <v>354</v>
      </c>
      <c r="D78" s="1003">
        <v>-0.006</v>
      </c>
      <c r="E78" s="1003">
        <v>-0.009</v>
      </c>
      <c r="F78" s="1003">
        <v>0.015</v>
      </c>
      <c r="G78" s="1003">
        <v>0.015</v>
      </c>
      <c r="H78" s="68">
        <v>0.03</v>
      </c>
      <c r="I78" s="68">
        <v>0.03</v>
      </c>
      <c r="J78" s="68">
        <v>0.03</v>
      </c>
      <c r="K78" s="68">
        <v>0.03</v>
      </c>
      <c r="L78" s="68">
        <v>0.025</v>
      </c>
      <c r="M78" s="68">
        <v>0.02</v>
      </c>
      <c r="N78" s="69">
        <v>0.02</v>
      </c>
      <c r="O78" s="75"/>
    </row>
    <row r="79" spans="2:15" ht="12.75">
      <c r="B79" s="31"/>
      <c r="C79" s="37"/>
      <c r="D79" s="971">
        <v>1</v>
      </c>
      <c r="E79" s="971">
        <f>D79*(1+E78*'3 Provozní náklady železnice'!$D$130)</f>
        <v>0.991</v>
      </c>
      <c r="F79" s="971">
        <f>E79*(1+F78*'3 Provozní náklady železnice'!$D$130)</f>
        <v>1.0058649999999998</v>
      </c>
      <c r="G79" s="971">
        <f>F79*(1+G78*'3 Provozní náklady železnice'!$D$130)</f>
        <v>1.0209529749999997</v>
      </c>
      <c r="H79" s="971">
        <f>G79*(1+H78*'3 Provozní náklady železnice'!$D$130)</f>
        <v>1.0515815642499997</v>
      </c>
      <c r="I79" s="971">
        <f>H79*(1+I78*'3 Provozní náklady železnice'!$D$130)</f>
        <v>1.0831290111774998</v>
      </c>
      <c r="J79" s="971">
        <f>I79*(1+J78*'3 Provozní náklady železnice'!$D$130)</f>
        <v>1.1156228815128248</v>
      </c>
      <c r="K79" s="971">
        <f>J79*(1+K78*'3 Provozní náklady železnice'!$D$130)</f>
        <v>1.1490915679582097</v>
      </c>
      <c r="L79" s="971">
        <f>K79*(1+L78*'3 Provozní náklady železnice'!$D$130)</f>
        <v>1.1778188571571648</v>
      </c>
      <c r="M79" s="971">
        <f>L79*(1+M78*'3 Provozní náklady železnice'!$D$130)^(M77-L77)</f>
        <v>1.4357546146391857</v>
      </c>
      <c r="N79" s="971">
        <f>M79*(1+N78*'3 Provozní náklady železnice'!$D$130)^(N77-M77)</f>
        <v>2.1334558308870037</v>
      </c>
      <c r="O79" s="75"/>
    </row>
    <row r="80" spans="2:15" ht="12.75">
      <c r="B80" s="31"/>
      <c r="C80" s="71" t="s">
        <v>401</v>
      </c>
      <c r="D80" s="76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75"/>
    </row>
    <row r="81" spans="2:15" ht="13.8" thickBot="1">
      <c r="B81" s="72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4"/>
    </row>
    <row r="83" ht="13.8" thickBot="1"/>
    <row r="84" spans="2:15" ht="12.75">
      <c r="B84" s="28"/>
      <c r="C84" s="29"/>
      <c r="D84" s="29"/>
      <c r="E84" s="29"/>
      <c r="F84" s="29"/>
      <c r="G84" s="77"/>
      <c r="H84" s="77"/>
      <c r="I84" s="77"/>
      <c r="J84" s="77"/>
      <c r="K84" s="29"/>
      <c r="L84" s="77"/>
      <c r="M84" s="29"/>
      <c r="N84" s="29"/>
      <c r="O84" s="30"/>
    </row>
    <row r="85" spans="2:15" ht="12.75">
      <c r="B85" s="31"/>
      <c r="C85" s="78" t="s">
        <v>44</v>
      </c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4"/>
    </row>
    <row r="86" spans="2:15" ht="13.8" thickBot="1">
      <c r="B86" s="35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36"/>
    </row>
  </sheetData>
  <sheetProtection password="C644" sheet="1" objects="1" scenarios="1" formatCells="0" formatColumns="0" formatRows="0" insertColumns="0" insertRows="0" insertHyperlinks="0" deleteColumns="0" deleteRows="0" sort="0" autoFilter="0" pivotTables="0"/>
  <mergeCells count="8">
    <mergeCell ref="C40:D40"/>
    <mergeCell ref="C5:N12"/>
    <mergeCell ref="D17:N17"/>
    <mergeCell ref="C41:D41"/>
    <mergeCell ref="B26:B29"/>
    <mergeCell ref="C26:N29"/>
    <mergeCell ref="B31:B34"/>
    <mergeCell ref="C31:N34"/>
  </mergeCells>
  <printOptions/>
  <pageMargins left="0.787401575" right="0.787401575" top="0.984251969" bottom="0.984251969" header="0.5" footer="0.5"/>
  <pageSetup fitToHeight="1" fitToWidth="1" horizontalDpi="600" verticalDpi="600" orientation="landscape" paperSize="9" scale="43" r:id="rId14"/>
  <headerFooter alignWithMargins="0">
    <oddFooter>&amp;L&amp;A&amp;C30.9.2010</oddFooter>
  </headerFooter>
  <drawing r:id="rId3"/>
  <legacyDrawing r:id="rId2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9229" r:id="rId4" name="Button 13">
              <controlPr defaultSize="0" print="0" autoFill="0" autoPict="0" macro="[0]!Sheet1">
                <anchor moveWithCells="1" sizeWithCells="1">
                  <from>
                    <xdr:col>4</xdr:col>
                    <xdr:colOff>38100</xdr:colOff>
                    <xdr:row>38</xdr:row>
                    <xdr:rowOff>152400</xdr:rowOff>
                  </from>
                  <to>
                    <xdr:col>4</xdr:col>
                    <xdr:colOff>967740</xdr:colOff>
                    <xdr:row>38</xdr:row>
                    <xdr:rowOff>396240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9231" r:id="rId5" name="Button 15">
              <controlPr defaultSize="0" print="0" autoFill="0" autoPict="0" macro="[0]!Sheet2">
                <anchor moveWithCells="1" sizeWithCells="1">
                  <from>
                    <xdr:col>5</xdr:col>
                    <xdr:colOff>38100</xdr:colOff>
                    <xdr:row>38</xdr:row>
                    <xdr:rowOff>152400</xdr:rowOff>
                  </from>
                  <to>
                    <xdr:col>5</xdr:col>
                    <xdr:colOff>967740</xdr:colOff>
                    <xdr:row>38</xdr:row>
                    <xdr:rowOff>396240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9232" r:id="rId6" name="Button 16">
              <controlPr defaultSize="0" print="0" autoFill="0" autoPict="0" macro="[0]!Sheet3">
                <anchor moveWithCells="1" sizeWithCells="1">
                  <from>
                    <xdr:col>6</xdr:col>
                    <xdr:colOff>38100</xdr:colOff>
                    <xdr:row>38</xdr:row>
                    <xdr:rowOff>152400</xdr:rowOff>
                  </from>
                  <to>
                    <xdr:col>6</xdr:col>
                    <xdr:colOff>998220</xdr:colOff>
                    <xdr:row>38</xdr:row>
                    <xdr:rowOff>396240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9233" r:id="rId7" name="Button 17">
              <controlPr defaultSize="0" print="0" autoFill="0" autoPict="0" macro="[0]!Sheet4">
                <anchor moveWithCells="1" sizeWithCells="1">
                  <from>
                    <xdr:col>7</xdr:col>
                    <xdr:colOff>38100</xdr:colOff>
                    <xdr:row>38</xdr:row>
                    <xdr:rowOff>152400</xdr:rowOff>
                  </from>
                  <to>
                    <xdr:col>7</xdr:col>
                    <xdr:colOff>899160</xdr:colOff>
                    <xdr:row>38</xdr:row>
                    <xdr:rowOff>396240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9234" r:id="rId8" name="Button 18">
              <controlPr defaultSize="0" print="0" autoFill="0" autoPict="0" macro="[0]!Sheet5">
                <anchor moveWithCells="1" sizeWithCells="1">
                  <from>
                    <xdr:col>8</xdr:col>
                    <xdr:colOff>38100</xdr:colOff>
                    <xdr:row>38</xdr:row>
                    <xdr:rowOff>152400</xdr:rowOff>
                  </from>
                  <to>
                    <xdr:col>8</xdr:col>
                    <xdr:colOff>1165860</xdr:colOff>
                    <xdr:row>38</xdr:row>
                    <xdr:rowOff>396240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9235" r:id="rId9" name="Button 19">
              <controlPr defaultSize="0" print="0" autoFill="0" autoPict="0" macro="[0]!Sheet6">
                <anchor moveWithCells="1" sizeWithCells="1">
                  <from>
                    <xdr:col>9</xdr:col>
                    <xdr:colOff>38100</xdr:colOff>
                    <xdr:row>38</xdr:row>
                    <xdr:rowOff>152400</xdr:rowOff>
                  </from>
                  <to>
                    <xdr:col>9</xdr:col>
                    <xdr:colOff>967740</xdr:colOff>
                    <xdr:row>38</xdr:row>
                    <xdr:rowOff>396240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9236" r:id="rId10" name="Button 20">
              <controlPr defaultSize="0" print="0" autoFill="0" autoPict="0" macro="[0]!Sheet7">
                <anchor moveWithCells="1" sizeWithCells="1">
                  <from>
                    <xdr:col>10</xdr:col>
                    <xdr:colOff>38100</xdr:colOff>
                    <xdr:row>38</xdr:row>
                    <xdr:rowOff>152400</xdr:rowOff>
                  </from>
                  <to>
                    <xdr:col>10</xdr:col>
                    <xdr:colOff>967740</xdr:colOff>
                    <xdr:row>38</xdr:row>
                    <xdr:rowOff>396240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9237" r:id="rId11" name="Button 21">
              <controlPr defaultSize="0" print="0" autoFill="0" autoPict="0" macro="[0]!Sheet8">
                <anchor moveWithCells="1" sizeWithCells="1">
                  <from>
                    <xdr:col>11</xdr:col>
                    <xdr:colOff>38100</xdr:colOff>
                    <xdr:row>38</xdr:row>
                    <xdr:rowOff>152400</xdr:rowOff>
                  </from>
                  <to>
                    <xdr:col>11</xdr:col>
                    <xdr:colOff>967740</xdr:colOff>
                    <xdr:row>38</xdr:row>
                    <xdr:rowOff>396240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9238" r:id="rId12" name="Button 22">
              <controlPr defaultSize="0" print="0" autoFill="0" autoPict="0" macro="[0]!Sheet9">
                <anchor moveWithCells="1" sizeWithCells="1">
                  <from>
                    <xdr:col>12</xdr:col>
                    <xdr:colOff>38100</xdr:colOff>
                    <xdr:row>38</xdr:row>
                    <xdr:rowOff>152400</xdr:rowOff>
                  </from>
                  <to>
                    <xdr:col>12</xdr:col>
                    <xdr:colOff>967740</xdr:colOff>
                    <xdr:row>38</xdr:row>
                    <xdr:rowOff>396240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9239" r:id="rId13" name="Button 23">
              <controlPr defaultSize="0" print="0" autoFill="0" autoPict="0" macro="[0]!Sheet10">
                <anchor moveWithCells="1" sizeWithCells="1">
                  <from>
                    <xdr:col>13</xdr:col>
                    <xdr:colOff>30480</xdr:colOff>
                    <xdr:row>38</xdr:row>
                    <xdr:rowOff>152400</xdr:rowOff>
                  </from>
                  <to>
                    <xdr:col>13</xdr:col>
                    <xdr:colOff>960120</xdr:colOff>
                    <xdr:row>38</xdr:row>
                    <xdr:rowOff>396240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7">
    <pageSetUpPr fitToPage="1"/>
  </sheetPr>
  <dimension ref="A1:AI42"/>
  <sheetViews>
    <sheetView zoomScale="70" zoomScaleNormal="70" workbookViewId="0" topLeftCell="A1"/>
  </sheetViews>
  <sheetFormatPr defaultColWidth="9.140625" defaultRowHeight="12.75"/>
  <cols>
    <col min="1" max="1" width="2.7109375" style="81" customWidth="1"/>
    <col min="2" max="2" width="5.7109375" style="81" customWidth="1"/>
    <col min="3" max="3" width="36.28125" style="81" customWidth="1"/>
    <col min="4" max="4" width="12.28125" style="81" customWidth="1"/>
    <col min="5" max="19" width="10.7109375" style="81" customWidth="1"/>
    <col min="20" max="29" width="10.421875" style="81" customWidth="1"/>
    <col min="30" max="35" width="7.140625" style="81" customWidth="1"/>
    <col min="36" max="16384" width="9.140625" style="81" customWidth="1"/>
  </cols>
  <sheetData>
    <row r="1" ht="10.8" thickBot="1">
      <c r="A1" s="257" t="s">
        <v>1</v>
      </c>
    </row>
    <row r="2" spans="1:29" s="254" customFormat="1" ht="12.75" customHeight="1">
      <c r="A2" s="256"/>
      <c r="B2" s="105" t="s">
        <v>8</v>
      </c>
      <c r="C2" s="435"/>
      <c r="D2" s="107"/>
      <c r="E2" s="1066">
        <f>'0 Úvod'!G19</f>
        <v>2014</v>
      </c>
      <c r="F2" s="1064">
        <f aca="true" t="shared" si="0" ref="F2:AC2">E2+1</f>
        <v>2015</v>
      </c>
      <c r="G2" s="1064">
        <f t="shared" si="0"/>
        <v>2016</v>
      </c>
      <c r="H2" s="1064">
        <f t="shared" si="0"/>
        <v>2017</v>
      </c>
      <c r="I2" s="1064">
        <f t="shared" si="0"/>
        <v>2018</v>
      </c>
      <c r="J2" s="1064">
        <f t="shared" si="0"/>
        <v>2019</v>
      </c>
      <c r="K2" s="1064">
        <f t="shared" si="0"/>
        <v>2020</v>
      </c>
      <c r="L2" s="1064">
        <f t="shared" si="0"/>
        <v>2021</v>
      </c>
      <c r="M2" s="1064">
        <f t="shared" si="0"/>
        <v>2022</v>
      </c>
      <c r="N2" s="1064">
        <f t="shared" si="0"/>
        <v>2023</v>
      </c>
      <c r="O2" s="1064">
        <f t="shared" si="0"/>
        <v>2024</v>
      </c>
      <c r="P2" s="1064">
        <f t="shared" si="0"/>
        <v>2025</v>
      </c>
      <c r="Q2" s="1064">
        <f t="shared" si="0"/>
        <v>2026</v>
      </c>
      <c r="R2" s="1064">
        <f t="shared" si="0"/>
        <v>2027</v>
      </c>
      <c r="S2" s="1064">
        <f t="shared" si="0"/>
        <v>2028</v>
      </c>
      <c r="T2" s="1064">
        <f t="shared" si="0"/>
        <v>2029</v>
      </c>
      <c r="U2" s="1064">
        <f t="shared" si="0"/>
        <v>2030</v>
      </c>
      <c r="V2" s="1064">
        <f t="shared" si="0"/>
        <v>2031</v>
      </c>
      <c r="W2" s="1064">
        <f t="shared" si="0"/>
        <v>2032</v>
      </c>
      <c r="X2" s="1064">
        <f t="shared" si="0"/>
        <v>2033</v>
      </c>
      <c r="Y2" s="1064">
        <f t="shared" si="0"/>
        <v>2034</v>
      </c>
      <c r="Z2" s="1064">
        <f t="shared" si="0"/>
        <v>2035</v>
      </c>
      <c r="AA2" s="1064">
        <f t="shared" si="0"/>
        <v>2036</v>
      </c>
      <c r="AB2" s="1064">
        <f t="shared" si="0"/>
        <v>2037</v>
      </c>
      <c r="AC2" s="1078">
        <f t="shared" si="0"/>
        <v>2038</v>
      </c>
    </row>
    <row r="3" spans="1:29" s="254" customFormat="1" ht="13.8" thickBot="1">
      <c r="A3" s="256"/>
      <c r="B3" s="454" t="s">
        <v>9</v>
      </c>
      <c r="C3" s="436"/>
      <c r="D3" s="456" t="s">
        <v>74</v>
      </c>
      <c r="E3" s="1067"/>
      <c r="F3" s="1065"/>
      <c r="G3" s="1065"/>
      <c r="H3" s="1065"/>
      <c r="I3" s="1065"/>
      <c r="J3" s="1065"/>
      <c r="K3" s="1065"/>
      <c r="L3" s="1065"/>
      <c r="M3" s="1065"/>
      <c r="N3" s="1065"/>
      <c r="O3" s="1065"/>
      <c r="P3" s="1065"/>
      <c r="Q3" s="1065"/>
      <c r="R3" s="1065"/>
      <c r="S3" s="1065"/>
      <c r="T3" s="1065"/>
      <c r="U3" s="1065"/>
      <c r="V3" s="1065"/>
      <c r="W3" s="1065"/>
      <c r="X3" s="1065"/>
      <c r="Y3" s="1065"/>
      <c r="Z3" s="1065"/>
      <c r="AA3" s="1065"/>
      <c r="AB3" s="1065"/>
      <c r="AC3" s="1079"/>
    </row>
    <row r="4" spans="1:29" s="254" customFormat="1" ht="12">
      <c r="A4" s="257"/>
      <c r="B4" s="612"/>
      <c r="C4" s="411"/>
      <c r="D4" s="462">
        <f>SUM(E4:AC4,E12:AC12)</f>
        <v>0</v>
      </c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4"/>
    </row>
    <row r="5" spans="1:29" s="254" customFormat="1" ht="12">
      <c r="A5" s="257"/>
      <c r="B5" s="612"/>
      <c r="C5" s="411"/>
      <c r="D5" s="462">
        <f>SUM(E5:AC5,E13:AC13)</f>
        <v>0</v>
      </c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4"/>
    </row>
    <row r="6" spans="1:29" s="254" customFormat="1" ht="12">
      <c r="A6" s="257"/>
      <c r="B6" s="612"/>
      <c r="C6" s="411"/>
      <c r="D6" s="462">
        <f>SUM(E6:AC6,E14:AC14)</f>
        <v>0</v>
      </c>
      <c r="E6" s="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4"/>
    </row>
    <row r="7" spans="1:29" s="254" customFormat="1" ht="12">
      <c r="A7" s="257"/>
      <c r="B7" s="615"/>
      <c r="C7" s="412"/>
      <c r="D7" s="462">
        <f>SUM(E7:AC7,E15:AC15)</f>
        <v>0</v>
      </c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7"/>
    </row>
    <row r="8" spans="1:29" s="254" customFormat="1" ht="12.6" thickBot="1">
      <c r="A8" s="256"/>
      <c r="B8" s="480"/>
      <c r="C8" s="413"/>
      <c r="D8" s="466">
        <f>SUM(E8:AC8,E16:AC16)</f>
        <v>0</v>
      </c>
      <c r="E8" s="618">
        <f>SUM(E4:E7)</f>
        <v>0</v>
      </c>
      <c r="F8" s="619">
        <f>SUM(F4:F7)</f>
        <v>0</v>
      </c>
      <c r="G8" s="619">
        <f aca="true" t="shared" si="1" ref="G8:AC8">SUM(G4:G7)</f>
        <v>0</v>
      </c>
      <c r="H8" s="619">
        <f t="shared" si="1"/>
        <v>0</v>
      </c>
      <c r="I8" s="619">
        <f t="shared" si="1"/>
        <v>0</v>
      </c>
      <c r="J8" s="619">
        <f t="shared" si="1"/>
        <v>0</v>
      </c>
      <c r="K8" s="619">
        <f t="shared" si="1"/>
        <v>0</v>
      </c>
      <c r="L8" s="619">
        <f t="shared" si="1"/>
        <v>0</v>
      </c>
      <c r="M8" s="619">
        <f t="shared" si="1"/>
        <v>0</v>
      </c>
      <c r="N8" s="619">
        <f t="shared" si="1"/>
        <v>0</v>
      </c>
      <c r="O8" s="619">
        <f t="shared" si="1"/>
        <v>0</v>
      </c>
      <c r="P8" s="619">
        <f t="shared" si="1"/>
        <v>0</v>
      </c>
      <c r="Q8" s="619">
        <f t="shared" si="1"/>
        <v>0</v>
      </c>
      <c r="R8" s="619">
        <f t="shared" si="1"/>
        <v>0</v>
      </c>
      <c r="S8" s="619">
        <f t="shared" si="1"/>
        <v>0</v>
      </c>
      <c r="T8" s="619">
        <f t="shared" si="1"/>
        <v>0</v>
      </c>
      <c r="U8" s="619">
        <f t="shared" si="1"/>
        <v>0</v>
      </c>
      <c r="V8" s="619">
        <f t="shared" si="1"/>
        <v>0</v>
      </c>
      <c r="W8" s="619">
        <f t="shared" si="1"/>
        <v>0</v>
      </c>
      <c r="X8" s="619">
        <f t="shared" si="1"/>
        <v>0</v>
      </c>
      <c r="Y8" s="619">
        <f t="shared" si="1"/>
        <v>0</v>
      </c>
      <c r="Z8" s="619">
        <f t="shared" si="1"/>
        <v>0</v>
      </c>
      <c r="AA8" s="619">
        <f t="shared" si="1"/>
        <v>0</v>
      </c>
      <c r="AB8" s="619">
        <f t="shared" si="1"/>
        <v>0</v>
      </c>
      <c r="AC8" s="620">
        <f t="shared" si="1"/>
        <v>0</v>
      </c>
    </row>
    <row r="9" spans="1:29" s="254" customFormat="1" ht="10.8" thickBot="1">
      <c r="A9" s="256"/>
      <c r="B9" s="263"/>
      <c r="C9" s="256"/>
      <c r="D9" s="317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</row>
    <row r="10" spans="1:29" s="254" customFormat="1" ht="13.2">
      <c r="A10" s="256"/>
      <c r="B10" s="105" t="s">
        <v>8</v>
      </c>
      <c r="C10" s="437"/>
      <c r="D10" s="107"/>
      <c r="E10" s="1066">
        <f>AC2+1</f>
        <v>2039</v>
      </c>
      <c r="F10" s="1064">
        <f aca="true" t="shared" si="2" ref="F10:AC10">E10+1</f>
        <v>2040</v>
      </c>
      <c r="G10" s="1064">
        <f t="shared" si="2"/>
        <v>2041</v>
      </c>
      <c r="H10" s="1064">
        <f t="shared" si="2"/>
        <v>2042</v>
      </c>
      <c r="I10" s="1064">
        <f t="shared" si="2"/>
        <v>2043</v>
      </c>
      <c r="J10" s="1064">
        <f t="shared" si="2"/>
        <v>2044</v>
      </c>
      <c r="K10" s="1064">
        <f t="shared" si="2"/>
        <v>2045</v>
      </c>
      <c r="L10" s="1064">
        <f t="shared" si="2"/>
        <v>2046</v>
      </c>
      <c r="M10" s="1064">
        <f t="shared" si="2"/>
        <v>2047</v>
      </c>
      <c r="N10" s="1064">
        <f t="shared" si="2"/>
        <v>2048</v>
      </c>
      <c r="O10" s="1064">
        <f t="shared" si="2"/>
        <v>2049</v>
      </c>
      <c r="P10" s="1064">
        <f t="shared" si="2"/>
        <v>2050</v>
      </c>
      <c r="Q10" s="1064">
        <f t="shared" si="2"/>
        <v>2051</v>
      </c>
      <c r="R10" s="1064">
        <f t="shared" si="2"/>
        <v>2052</v>
      </c>
      <c r="S10" s="1064">
        <f t="shared" si="2"/>
        <v>2053</v>
      </c>
      <c r="T10" s="1064">
        <f t="shared" si="2"/>
        <v>2054</v>
      </c>
      <c r="U10" s="1064">
        <f t="shared" si="2"/>
        <v>2055</v>
      </c>
      <c r="V10" s="1064">
        <f t="shared" si="2"/>
        <v>2056</v>
      </c>
      <c r="W10" s="1064">
        <f t="shared" si="2"/>
        <v>2057</v>
      </c>
      <c r="X10" s="1064">
        <f t="shared" si="2"/>
        <v>2058</v>
      </c>
      <c r="Y10" s="1064">
        <f t="shared" si="2"/>
        <v>2059</v>
      </c>
      <c r="Z10" s="1064">
        <f t="shared" si="2"/>
        <v>2060</v>
      </c>
      <c r="AA10" s="1064">
        <f t="shared" si="2"/>
        <v>2061</v>
      </c>
      <c r="AB10" s="1064">
        <f t="shared" si="2"/>
        <v>2062</v>
      </c>
      <c r="AC10" s="1078">
        <f t="shared" si="2"/>
        <v>2063</v>
      </c>
    </row>
    <row r="11" spans="2:35" s="256" customFormat="1" ht="13.8" thickBot="1">
      <c r="B11" s="621" t="s">
        <v>11</v>
      </c>
      <c r="C11" s="438"/>
      <c r="D11" s="474"/>
      <c r="E11" s="1100"/>
      <c r="F11" s="1099"/>
      <c r="G11" s="1099"/>
      <c r="H11" s="1099"/>
      <c r="I11" s="1099"/>
      <c r="J11" s="1099"/>
      <c r="K11" s="1099"/>
      <c r="L11" s="1099"/>
      <c r="M11" s="1099"/>
      <c r="N11" s="1099"/>
      <c r="O11" s="1099"/>
      <c r="P11" s="1099"/>
      <c r="Q11" s="1099"/>
      <c r="R11" s="1099"/>
      <c r="S11" s="1099"/>
      <c r="T11" s="1099"/>
      <c r="U11" s="1099"/>
      <c r="V11" s="1099"/>
      <c r="W11" s="1099"/>
      <c r="X11" s="1099"/>
      <c r="Y11" s="1099"/>
      <c r="Z11" s="1099"/>
      <c r="AA11" s="1099"/>
      <c r="AB11" s="1099"/>
      <c r="AC11" s="1049"/>
      <c r="AD11" s="254"/>
      <c r="AE11" s="254"/>
      <c r="AF11" s="254"/>
      <c r="AG11" s="254"/>
      <c r="AH11" s="254"/>
      <c r="AI11" s="254"/>
    </row>
    <row r="12" spans="2:35" s="256" customFormat="1" ht="11.4">
      <c r="B12" s="624"/>
      <c r="C12" s="411" t="str">
        <f>IF(C4="","",C4)</f>
        <v/>
      </c>
      <c r="D12" s="627"/>
      <c r="E12" s="265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59"/>
      <c r="AD12" s="254"/>
      <c r="AE12" s="254"/>
      <c r="AF12" s="254"/>
      <c r="AG12" s="254"/>
      <c r="AH12" s="254"/>
      <c r="AI12" s="254"/>
    </row>
    <row r="13" spans="2:35" s="256" customFormat="1" ht="11.4">
      <c r="B13" s="612"/>
      <c r="C13" s="411" t="str">
        <f>IF(C5="","",C5)</f>
        <v/>
      </c>
      <c r="D13" s="627"/>
      <c r="E13" s="267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1"/>
      <c r="AD13" s="254"/>
      <c r="AE13" s="254"/>
      <c r="AF13" s="254"/>
      <c r="AG13" s="254"/>
      <c r="AH13" s="254"/>
      <c r="AI13" s="254"/>
    </row>
    <row r="14" spans="2:35" s="256" customFormat="1" ht="11.4">
      <c r="B14" s="612"/>
      <c r="C14" s="411" t="str">
        <f>IF(C6="","",C6)</f>
        <v/>
      </c>
      <c r="D14" s="627"/>
      <c r="E14" s="267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1"/>
      <c r="AD14" s="254"/>
      <c r="AE14" s="254"/>
      <c r="AF14" s="254"/>
      <c r="AG14" s="254"/>
      <c r="AH14" s="254"/>
      <c r="AI14" s="254"/>
    </row>
    <row r="15" spans="2:35" s="256" customFormat="1" ht="11.4">
      <c r="B15" s="615"/>
      <c r="C15" s="412" t="str">
        <f>IF(C7="","",C7)</f>
        <v/>
      </c>
      <c r="D15" s="628"/>
      <c r="E15" s="269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62"/>
      <c r="AD15" s="254"/>
      <c r="AE15" s="254"/>
      <c r="AF15" s="254"/>
      <c r="AG15" s="254"/>
      <c r="AH15" s="254"/>
      <c r="AI15" s="254"/>
    </row>
    <row r="16" spans="1:29" s="254" customFormat="1" ht="12.6" thickBot="1">
      <c r="A16" s="271"/>
      <c r="B16" s="480"/>
      <c r="C16" s="413" t="str">
        <f>IF(C8="","",C8)</f>
        <v/>
      </c>
      <c r="D16" s="481"/>
      <c r="E16" s="618">
        <f aca="true" t="shared" si="3" ref="E16:AC16">SUM(E12:E15)</f>
        <v>0</v>
      </c>
      <c r="F16" s="619">
        <f t="shared" si="3"/>
        <v>0</v>
      </c>
      <c r="G16" s="619">
        <f t="shared" si="3"/>
        <v>0</v>
      </c>
      <c r="H16" s="619">
        <f t="shared" si="3"/>
        <v>0</v>
      </c>
      <c r="I16" s="619">
        <f t="shared" si="3"/>
        <v>0</v>
      </c>
      <c r="J16" s="619">
        <f t="shared" si="3"/>
        <v>0</v>
      </c>
      <c r="K16" s="619">
        <f t="shared" si="3"/>
        <v>0</v>
      </c>
      <c r="L16" s="619">
        <f t="shared" si="3"/>
        <v>0</v>
      </c>
      <c r="M16" s="619">
        <f t="shared" si="3"/>
        <v>0</v>
      </c>
      <c r="N16" s="619">
        <f t="shared" si="3"/>
        <v>0</v>
      </c>
      <c r="O16" s="619">
        <f t="shared" si="3"/>
        <v>0</v>
      </c>
      <c r="P16" s="619">
        <f t="shared" si="3"/>
        <v>0</v>
      </c>
      <c r="Q16" s="619">
        <f t="shared" si="3"/>
        <v>0</v>
      </c>
      <c r="R16" s="619">
        <f t="shared" si="3"/>
        <v>0</v>
      </c>
      <c r="S16" s="619">
        <f t="shared" si="3"/>
        <v>0</v>
      </c>
      <c r="T16" s="619">
        <f t="shared" si="3"/>
        <v>0</v>
      </c>
      <c r="U16" s="619">
        <f t="shared" si="3"/>
        <v>0</v>
      </c>
      <c r="V16" s="619">
        <f t="shared" si="3"/>
        <v>0</v>
      </c>
      <c r="W16" s="619">
        <f t="shared" si="3"/>
        <v>0</v>
      </c>
      <c r="X16" s="619">
        <f t="shared" si="3"/>
        <v>0</v>
      </c>
      <c r="Y16" s="619">
        <f t="shared" si="3"/>
        <v>0</v>
      </c>
      <c r="Z16" s="619">
        <f t="shared" si="3"/>
        <v>0</v>
      </c>
      <c r="AA16" s="619">
        <f t="shared" si="3"/>
        <v>0</v>
      </c>
      <c r="AB16" s="619">
        <f t="shared" si="3"/>
        <v>0</v>
      </c>
      <c r="AC16" s="620">
        <f t="shared" si="3"/>
        <v>0</v>
      </c>
    </row>
    <row r="17" spans="1:29" s="254" customFormat="1" ht="12">
      <c r="A17" s="271"/>
      <c r="B17" s="272"/>
      <c r="C17" s="276"/>
      <c r="D17" s="277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</row>
    <row r="18" spans="1:29" s="254" customFormat="1" ht="10.8" thickBot="1">
      <c r="A18" s="256"/>
      <c r="B18" s="272"/>
      <c r="C18" s="318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</row>
    <row r="19" spans="2:29" s="256" customFormat="1" ht="12.75" customHeight="1">
      <c r="B19" s="493" t="s">
        <v>38</v>
      </c>
      <c r="C19" s="629"/>
      <c r="D19" s="495"/>
      <c r="E19" s="1070">
        <f>E2</f>
        <v>2014</v>
      </c>
      <c r="F19" s="1070">
        <f aca="true" t="shared" si="4" ref="F19:AC19">E19+1</f>
        <v>2015</v>
      </c>
      <c r="G19" s="1070">
        <f t="shared" si="4"/>
        <v>2016</v>
      </c>
      <c r="H19" s="1070">
        <f t="shared" si="4"/>
        <v>2017</v>
      </c>
      <c r="I19" s="1070">
        <f t="shared" si="4"/>
        <v>2018</v>
      </c>
      <c r="J19" s="1070">
        <f t="shared" si="4"/>
        <v>2019</v>
      </c>
      <c r="K19" s="1070">
        <f t="shared" si="4"/>
        <v>2020</v>
      </c>
      <c r="L19" s="1070">
        <f t="shared" si="4"/>
        <v>2021</v>
      </c>
      <c r="M19" s="1070">
        <f t="shared" si="4"/>
        <v>2022</v>
      </c>
      <c r="N19" s="1070">
        <f t="shared" si="4"/>
        <v>2023</v>
      </c>
      <c r="O19" s="1070">
        <f t="shared" si="4"/>
        <v>2024</v>
      </c>
      <c r="P19" s="1070">
        <f t="shared" si="4"/>
        <v>2025</v>
      </c>
      <c r="Q19" s="1070">
        <f t="shared" si="4"/>
        <v>2026</v>
      </c>
      <c r="R19" s="1070">
        <f t="shared" si="4"/>
        <v>2027</v>
      </c>
      <c r="S19" s="1070">
        <f t="shared" si="4"/>
        <v>2028</v>
      </c>
      <c r="T19" s="1070">
        <f t="shared" si="4"/>
        <v>2029</v>
      </c>
      <c r="U19" s="1070">
        <f t="shared" si="4"/>
        <v>2030</v>
      </c>
      <c r="V19" s="1070">
        <f t="shared" si="4"/>
        <v>2031</v>
      </c>
      <c r="W19" s="1070">
        <f t="shared" si="4"/>
        <v>2032</v>
      </c>
      <c r="X19" s="1070">
        <f t="shared" si="4"/>
        <v>2033</v>
      </c>
      <c r="Y19" s="1070">
        <f t="shared" si="4"/>
        <v>2034</v>
      </c>
      <c r="Z19" s="1070">
        <f t="shared" si="4"/>
        <v>2035</v>
      </c>
      <c r="AA19" s="1070">
        <f t="shared" si="4"/>
        <v>2036</v>
      </c>
      <c r="AB19" s="1070">
        <f t="shared" si="4"/>
        <v>2037</v>
      </c>
      <c r="AC19" s="1072">
        <f t="shared" si="4"/>
        <v>2038</v>
      </c>
    </row>
    <row r="20" spans="1:29" s="256" customFormat="1" ht="12.75" customHeight="1" thickBot="1">
      <c r="A20" s="275"/>
      <c r="B20" s="496" t="s">
        <v>9</v>
      </c>
      <c r="C20" s="497"/>
      <c r="D20" s="498" t="s">
        <v>74</v>
      </c>
      <c r="E20" s="1097"/>
      <c r="F20" s="1097"/>
      <c r="G20" s="1097"/>
      <c r="H20" s="1097"/>
      <c r="I20" s="1097"/>
      <c r="J20" s="1097"/>
      <c r="K20" s="1097"/>
      <c r="L20" s="1097"/>
      <c r="M20" s="1097"/>
      <c r="N20" s="1097"/>
      <c r="O20" s="1097"/>
      <c r="P20" s="1097"/>
      <c r="Q20" s="1097"/>
      <c r="R20" s="1097"/>
      <c r="S20" s="1097"/>
      <c r="T20" s="1097"/>
      <c r="U20" s="1097"/>
      <c r="V20" s="1097"/>
      <c r="W20" s="1097"/>
      <c r="X20" s="1097"/>
      <c r="Y20" s="1097"/>
      <c r="Z20" s="1097"/>
      <c r="AA20" s="1097"/>
      <c r="AB20" s="1097"/>
      <c r="AC20" s="1098"/>
    </row>
    <row r="21" spans="1:29" s="256" customFormat="1" ht="12.75" customHeight="1">
      <c r="A21" s="275"/>
      <c r="B21" s="612"/>
      <c r="C21" s="614" t="str">
        <f>IF(C4="","",C4)</f>
        <v/>
      </c>
      <c r="D21" s="462">
        <f>SUM(E21:AC21,E29:AC29)</f>
        <v>0</v>
      </c>
      <c r="E21" s="631">
        <f aca="true" t="shared" si="5" ref="E21:AC24">E4</f>
        <v>0</v>
      </c>
      <c r="F21" s="632">
        <f t="shared" si="5"/>
        <v>0</v>
      </c>
      <c r="G21" s="632">
        <f t="shared" si="5"/>
        <v>0</v>
      </c>
      <c r="H21" s="632">
        <f t="shared" si="5"/>
        <v>0</v>
      </c>
      <c r="I21" s="632">
        <f t="shared" si="5"/>
        <v>0</v>
      </c>
      <c r="J21" s="632">
        <f t="shared" si="5"/>
        <v>0</v>
      </c>
      <c r="K21" s="632">
        <f t="shared" si="5"/>
        <v>0</v>
      </c>
      <c r="L21" s="632">
        <f t="shared" si="5"/>
        <v>0</v>
      </c>
      <c r="M21" s="632">
        <f t="shared" si="5"/>
        <v>0</v>
      </c>
      <c r="N21" s="632">
        <f t="shared" si="5"/>
        <v>0</v>
      </c>
      <c r="O21" s="632">
        <f t="shared" si="5"/>
        <v>0</v>
      </c>
      <c r="P21" s="632">
        <f t="shared" si="5"/>
        <v>0</v>
      </c>
      <c r="Q21" s="632">
        <f t="shared" si="5"/>
        <v>0</v>
      </c>
      <c r="R21" s="632">
        <f t="shared" si="5"/>
        <v>0</v>
      </c>
      <c r="S21" s="632">
        <f t="shared" si="5"/>
        <v>0</v>
      </c>
      <c r="T21" s="632">
        <f t="shared" si="5"/>
        <v>0</v>
      </c>
      <c r="U21" s="632">
        <f t="shared" si="5"/>
        <v>0</v>
      </c>
      <c r="V21" s="632">
        <f t="shared" si="5"/>
        <v>0</v>
      </c>
      <c r="W21" s="632">
        <f t="shared" si="5"/>
        <v>0</v>
      </c>
      <c r="X21" s="632">
        <f t="shared" si="5"/>
        <v>0</v>
      </c>
      <c r="Y21" s="632">
        <f t="shared" si="5"/>
        <v>0</v>
      </c>
      <c r="Z21" s="632">
        <f t="shared" si="5"/>
        <v>0</v>
      </c>
      <c r="AA21" s="632">
        <f t="shared" si="5"/>
        <v>0</v>
      </c>
      <c r="AB21" s="632">
        <f t="shared" si="5"/>
        <v>0</v>
      </c>
      <c r="AC21" s="633">
        <f t="shared" si="5"/>
        <v>0</v>
      </c>
    </row>
    <row r="22" spans="1:29" s="256" customFormat="1" ht="12.75" customHeight="1">
      <c r="A22" s="275"/>
      <c r="B22" s="612"/>
      <c r="C22" s="614" t="str">
        <f>IF(C5="","",C5)</f>
        <v/>
      </c>
      <c r="D22" s="462">
        <f>SUM(E22:AC22,E30:AC30)</f>
        <v>0</v>
      </c>
      <c r="E22" s="634">
        <f t="shared" si="5"/>
        <v>0</v>
      </c>
      <c r="F22" s="635">
        <f t="shared" si="5"/>
        <v>0</v>
      </c>
      <c r="G22" s="635">
        <f t="shared" si="5"/>
        <v>0</v>
      </c>
      <c r="H22" s="635">
        <f t="shared" si="5"/>
        <v>0</v>
      </c>
      <c r="I22" s="635">
        <f t="shared" si="5"/>
        <v>0</v>
      </c>
      <c r="J22" s="635">
        <f t="shared" si="5"/>
        <v>0</v>
      </c>
      <c r="K22" s="635">
        <f t="shared" si="5"/>
        <v>0</v>
      </c>
      <c r="L22" s="635">
        <f t="shared" si="5"/>
        <v>0</v>
      </c>
      <c r="M22" s="635">
        <f t="shared" si="5"/>
        <v>0</v>
      </c>
      <c r="N22" s="635">
        <f t="shared" si="5"/>
        <v>0</v>
      </c>
      <c r="O22" s="635">
        <f t="shared" si="5"/>
        <v>0</v>
      </c>
      <c r="P22" s="635">
        <f t="shared" si="5"/>
        <v>0</v>
      </c>
      <c r="Q22" s="635">
        <f t="shared" si="5"/>
        <v>0</v>
      </c>
      <c r="R22" s="635">
        <f t="shared" si="5"/>
        <v>0</v>
      </c>
      <c r="S22" s="635">
        <f t="shared" si="5"/>
        <v>0</v>
      </c>
      <c r="T22" s="635">
        <f t="shared" si="5"/>
        <v>0</v>
      </c>
      <c r="U22" s="635">
        <f t="shared" si="5"/>
        <v>0</v>
      </c>
      <c r="V22" s="635">
        <f t="shared" si="5"/>
        <v>0</v>
      </c>
      <c r="W22" s="635">
        <f t="shared" si="5"/>
        <v>0</v>
      </c>
      <c r="X22" s="635">
        <f t="shared" si="5"/>
        <v>0</v>
      </c>
      <c r="Y22" s="635">
        <f t="shared" si="5"/>
        <v>0</v>
      </c>
      <c r="Z22" s="635">
        <f t="shared" si="5"/>
        <v>0</v>
      </c>
      <c r="AA22" s="635">
        <f t="shared" si="5"/>
        <v>0</v>
      </c>
      <c r="AB22" s="635">
        <f t="shared" si="5"/>
        <v>0</v>
      </c>
      <c r="AC22" s="636">
        <f t="shared" si="5"/>
        <v>0</v>
      </c>
    </row>
    <row r="23" spans="1:29" s="256" customFormat="1" ht="12.75" customHeight="1">
      <c r="A23" s="275"/>
      <c r="B23" s="612"/>
      <c r="C23" s="614" t="str">
        <f>IF(C6="","",C6)</f>
        <v/>
      </c>
      <c r="D23" s="462">
        <f>SUM(E23:AC23,E31:AC31)</f>
        <v>0</v>
      </c>
      <c r="E23" s="634">
        <f t="shared" si="5"/>
        <v>0</v>
      </c>
      <c r="F23" s="635">
        <f t="shared" si="5"/>
        <v>0</v>
      </c>
      <c r="G23" s="635">
        <f t="shared" si="5"/>
        <v>0</v>
      </c>
      <c r="H23" s="635">
        <f t="shared" si="5"/>
        <v>0</v>
      </c>
      <c r="I23" s="635">
        <f t="shared" si="5"/>
        <v>0</v>
      </c>
      <c r="J23" s="635">
        <f t="shared" si="5"/>
        <v>0</v>
      </c>
      <c r="K23" s="635">
        <f t="shared" si="5"/>
        <v>0</v>
      </c>
      <c r="L23" s="635">
        <f t="shared" si="5"/>
        <v>0</v>
      </c>
      <c r="M23" s="635">
        <f t="shared" si="5"/>
        <v>0</v>
      </c>
      <c r="N23" s="635">
        <f t="shared" si="5"/>
        <v>0</v>
      </c>
      <c r="O23" s="635">
        <f t="shared" si="5"/>
        <v>0</v>
      </c>
      <c r="P23" s="635">
        <f t="shared" si="5"/>
        <v>0</v>
      </c>
      <c r="Q23" s="635">
        <f t="shared" si="5"/>
        <v>0</v>
      </c>
      <c r="R23" s="635">
        <f t="shared" si="5"/>
        <v>0</v>
      </c>
      <c r="S23" s="635">
        <f t="shared" si="5"/>
        <v>0</v>
      </c>
      <c r="T23" s="635">
        <f t="shared" si="5"/>
        <v>0</v>
      </c>
      <c r="U23" s="635">
        <f t="shared" si="5"/>
        <v>0</v>
      </c>
      <c r="V23" s="635">
        <f t="shared" si="5"/>
        <v>0</v>
      </c>
      <c r="W23" s="635">
        <f t="shared" si="5"/>
        <v>0</v>
      </c>
      <c r="X23" s="635">
        <f t="shared" si="5"/>
        <v>0</v>
      </c>
      <c r="Y23" s="635">
        <f t="shared" si="5"/>
        <v>0</v>
      </c>
      <c r="Z23" s="635">
        <f t="shared" si="5"/>
        <v>0</v>
      </c>
      <c r="AA23" s="635">
        <f t="shared" si="5"/>
        <v>0</v>
      </c>
      <c r="AB23" s="635">
        <f t="shared" si="5"/>
        <v>0</v>
      </c>
      <c r="AC23" s="636">
        <f t="shared" si="5"/>
        <v>0</v>
      </c>
    </row>
    <row r="24" spans="1:29" s="256" customFormat="1" ht="12.75" customHeight="1">
      <c r="A24" s="275"/>
      <c r="B24" s="615"/>
      <c r="C24" s="616" t="str">
        <f>IF(C7="","",C7)</f>
        <v/>
      </c>
      <c r="D24" s="462">
        <f>SUM(E24:AC24,E32:AC32)</f>
        <v>0</v>
      </c>
      <c r="E24" s="637">
        <f t="shared" si="5"/>
        <v>0</v>
      </c>
      <c r="F24" s="638">
        <f t="shared" si="5"/>
        <v>0</v>
      </c>
      <c r="G24" s="638">
        <f t="shared" si="5"/>
        <v>0</v>
      </c>
      <c r="H24" s="638">
        <f t="shared" si="5"/>
        <v>0</v>
      </c>
      <c r="I24" s="638">
        <f t="shared" si="5"/>
        <v>0</v>
      </c>
      <c r="J24" s="638">
        <f t="shared" si="5"/>
        <v>0</v>
      </c>
      <c r="K24" s="638">
        <f t="shared" si="5"/>
        <v>0</v>
      </c>
      <c r="L24" s="638">
        <f t="shared" si="5"/>
        <v>0</v>
      </c>
      <c r="M24" s="638">
        <f t="shared" si="5"/>
        <v>0</v>
      </c>
      <c r="N24" s="638">
        <f t="shared" si="5"/>
        <v>0</v>
      </c>
      <c r="O24" s="638">
        <f t="shared" si="5"/>
        <v>0</v>
      </c>
      <c r="P24" s="638">
        <f t="shared" si="5"/>
        <v>0</v>
      </c>
      <c r="Q24" s="638">
        <f t="shared" si="5"/>
        <v>0</v>
      </c>
      <c r="R24" s="638">
        <f t="shared" si="5"/>
        <v>0</v>
      </c>
      <c r="S24" s="638">
        <f t="shared" si="5"/>
        <v>0</v>
      </c>
      <c r="T24" s="638">
        <f t="shared" si="5"/>
        <v>0</v>
      </c>
      <c r="U24" s="638">
        <f t="shared" si="5"/>
        <v>0</v>
      </c>
      <c r="V24" s="638">
        <f t="shared" si="5"/>
        <v>0</v>
      </c>
      <c r="W24" s="638">
        <f t="shared" si="5"/>
        <v>0</v>
      </c>
      <c r="X24" s="638">
        <f t="shared" si="5"/>
        <v>0</v>
      </c>
      <c r="Y24" s="638">
        <f t="shared" si="5"/>
        <v>0</v>
      </c>
      <c r="Z24" s="638">
        <f t="shared" si="5"/>
        <v>0</v>
      </c>
      <c r="AA24" s="638">
        <f t="shared" si="5"/>
        <v>0</v>
      </c>
      <c r="AB24" s="638">
        <f t="shared" si="5"/>
        <v>0</v>
      </c>
      <c r="AC24" s="639">
        <f t="shared" si="5"/>
        <v>0</v>
      </c>
    </row>
    <row r="25" spans="2:29" s="256" customFormat="1" ht="12.6" thickBot="1">
      <c r="B25" s="480"/>
      <c r="C25" s="617" t="str">
        <f>IF(C8="","",C8)</f>
        <v/>
      </c>
      <c r="D25" s="466">
        <f>SUM(E25:AC25,E33:AC33)</f>
        <v>0</v>
      </c>
      <c r="E25" s="618">
        <f>SUM(E21:E24)</f>
        <v>0</v>
      </c>
      <c r="F25" s="619">
        <f aca="true" t="shared" si="6" ref="F25:AC25">SUM(F21:F24)</f>
        <v>0</v>
      </c>
      <c r="G25" s="619">
        <f t="shared" si="6"/>
        <v>0</v>
      </c>
      <c r="H25" s="619">
        <f t="shared" si="6"/>
        <v>0</v>
      </c>
      <c r="I25" s="619">
        <f t="shared" si="6"/>
        <v>0</v>
      </c>
      <c r="J25" s="619">
        <f t="shared" si="6"/>
        <v>0</v>
      </c>
      <c r="K25" s="619">
        <f t="shared" si="6"/>
        <v>0</v>
      </c>
      <c r="L25" s="619">
        <f t="shared" si="6"/>
        <v>0</v>
      </c>
      <c r="M25" s="619">
        <f t="shared" si="6"/>
        <v>0</v>
      </c>
      <c r="N25" s="619">
        <f t="shared" si="6"/>
        <v>0</v>
      </c>
      <c r="O25" s="619">
        <f t="shared" si="6"/>
        <v>0</v>
      </c>
      <c r="P25" s="619">
        <f t="shared" si="6"/>
        <v>0</v>
      </c>
      <c r="Q25" s="619">
        <f t="shared" si="6"/>
        <v>0</v>
      </c>
      <c r="R25" s="619">
        <f t="shared" si="6"/>
        <v>0</v>
      </c>
      <c r="S25" s="619">
        <f t="shared" si="6"/>
        <v>0</v>
      </c>
      <c r="T25" s="619">
        <f t="shared" si="6"/>
        <v>0</v>
      </c>
      <c r="U25" s="619">
        <f t="shared" si="6"/>
        <v>0</v>
      </c>
      <c r="V25" s="619">
        <f t="shared" si="6"/>
        <v>0</v>
      </c>
      <c r="W25" s="619">
        <f t="shared" si="6"/>
        <v>0</v>
      </c>
      <c r="X25" s="619">
        <f t="shared" si="6"/>
        <v>0</v>
      </c>
      <c r="Y25" s="619">
        <f t="shared" si="6"/>
        <v>0</v>
      </c>
      <c r="Z25" s="619">
        <f t="shared" si="6"/>
        <v>0</v>
      </c>
      <c r="AA25" s="619">
        <f t="shared" si="6"/>
        <v>0</v>
      </c>
      <c r="AB25" s="619">
        <f t="shared" si="6"/>
        <v>0</v>
      </c>
      <c r="AC25" s="620">
        <f t="shared" si="6"/>
        <v>0</v>
      </c>
    </row>
    <row r="26" spans="2:29" s="256" customFormat="1" ht="10.8" thickBot="1">
      <c r="B26" s="319"/>
      <c r="C26" s="257"/>
      <c r="D26" s="25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320"/>
      <c r="S26" s="320"/>
      <c r="T26" s="320"/>
      <c r="U26" s="320"/>
      <c r="V26" s="320"/>
      <c r="W26" s="320"/>
      <c r="X26" s="320"/>
      <c r="Y26" s="320"/>
      <c r="Z26" s="320"/>
      <c r="AA26" s="320"/>
      <c r="AB26" s="320"/>
      <c r="AC26" s="321"/>
    </row>
    <row r="27" spans="2:29" s="256" customFormat="1" ht="12.75" customHeight="1">
      <c r="B27" s="493" t="s">
        <v>38</v>
      </c>
      <c r="C27" s="629"/>
      <c r="D27" s="495"/>
      <c r="E27" s="1095">
        <f>AC19+1</f>
        <v>2039</v>
      </c>
      <c r="F27" s="1070">
        <f aca="true" t="shared" si="7" ref="F27:AC27">E27+1</f>
        <v>2040</v>
      </c>
      <c r="G27" s="1070">
        <f t="shared" si="7"/>
        <v>2041</v>
      </c>
      <c r="H27" s="1070">
        <f t="shared" si="7"/>
        <v>2042</v>
      </c>
      <c r="I27" s="1070">
        <f t="shared" si="7"/>
        <v>2043</v>
      </c>
      <c r="J27" s="1070">
        <f t="shared" si="7"/>
        <v>2044</v>
      </c>
      <c r="K27" s="1070">
        <f t="shared" si="7"/>
        <v>2045</v>
      </c>
      <c r="L27" s="1070">
        <f t="shared" si="7"/>
        <v>2046</v>
      </c>
      <c r="M27" s="1070">
        <f t="shared" si="7"/>
        <v>2047</v>
      </c>
      <c r="N27" s="1070">
        <f t="shared" si="7"/>
        <v>2048</v>
      </c>
      <c r="O27" s="1070">
        <f t="shared" si="7"/>
        <v>2049</v>
      </c>
      <c r="P27" s="1070">
        <f t="shared" si="7"/>
        <v>2050</v>
      </c>
      <c r="Q27" s="1070">
        <f t="shared" si="7"/>
        <v>2051</v>
      </c>
      <c r="R27" s="1070">
        <f t="shared" si="7"/>
        <v>2052</v>
      </c>
      <c r="S27" s="1070">
        <f t="shared" si="7"/>
        <v>2053</v>
      </c>
      <c r="T27" s="1070">
        <f t="shared" si="7"/>
        <v>2054</v>
      </c>
      <c r="U27" s="1070">
        <f t="shared" si="7"/>
        <v>2055</v>
      </c>
      <c r="V27" s="1070">
        <f t="shared" si="7"/>
        <v>2056</v>
      </c>
      <c r="W27" s="1070">
        <f t="shared" si="7"/>
        <v>2057</v>
      </c>
      <c r="X27" s="1070">
        <f t="shared" si="7"/>
        <v>2058</v>
      </c>
      <c r="Y27" s="1070">
        <f t="shared" si="7"/>
        <v>2059</v>
      </c>
      <c r="Z27" s="1070">
        <f t="shared" si="7"/>
        <v>2060</v>
      </c>
      <c r="AA27" s="1070">
        <f t="shared" si="7"/>
        <v>2061</v>
      </c>
      <c r="AB27" s="1070">
        <f t="shared" si="7"/>
        <v>2062</v>
      </c>
      <c r="AC27" s="1072">
        <f t="shared" si="7"/>
        <v>2063</v>
      </c>
    </row>
    <row r="28" spans="1:29" s="256" customFormat="1" ht="12.75" customHeight="1" thickBot="1">
      <c r="A28" s="275"/>
      <c r="B28" s="640" t="s">
        <v>11</v>
      </c>
      <c r="C28" s="641"/>
      <c r="D28" s="642"/>
      <c r="E28" s="1101"/>
      <c r="F28" s="1097"/>
      <c r="G28" s="1097"/>
      <c r="H28" s="1097"/>
      <c r="I28" s="1097"/>
      <c r="J28" s="1097"/>
      <c r="K28" s="1097"/>
      <c r="L28" s="1097"/>
      <c r="M28" s="1097"/>
      <c r="N28" s="1097"/>
      <c r="O28" s="1097"/>
      <c r="P28" s="1097"/>
      <c r="Q28" s="1097"/>
      <c r="R28" s="1097"/>
      <c r="S28" s="1097"/>
      <c r="T28" s="1097"/>
      <c r="U28" s="1097"/>
      <c r="V28" s="1097"/>
      <c r="W28" s="1097"/>
      <c r="X28" s="1097"/>
      <c r="Y28" s="1097"/>
      <c r="Z28" s="1097"/>
      <c r="AA28" s="1097"/>
      <c r="AB28" s="1097"/>
      <c r="AC28" s="1098"/>
    </row>
    <row r="29" spans="1:29" s="256" customFormat="1" ht="12.75" customHeight="1">
      <c r="A29" s="275"/>
      <c r="B29" s="624"/>
      <c r="C29" s="868" t="str">
        <f>IF(C12="","",C12)</f>
        <v/>
      </c>
      <c r="D29" s="643"/>
      <c r="E29" s="631">
        <f>E12</f>
        <v>0</v>
      </c>
      <c r="F29" s="632">
        <f aca="true" t="shared" si="8" ref="F29:AC32">F12</f>
        <v>0</v>
      </c>
      <c r="G29" s="632">
        <f t="shared" si="8"/>
        <v>0</v>
      </c>
      <c r="H29" s="632">
        <f t="shared" si="8"/>
        <v>0</v>
      </c>
      <c r="I29" s="632">
        <f t="shared" si="8"/>
        <v>0</v>
      </c>
      <c r="J29" s="632">
        <f t="shared" si="8"/>
        <v>0</v>
      </c>
      <c r="K29" s="632">
        <f t="shared" si="8"/>
        <v>0</v>
      </c>
      <c r="L29" s="632">
        <f t="shared" si="8"/>
        <v>0</v>
      </c>
      <c r="M29" s="632">
        <f t="shared" si="8"/>
        <v>0</v>
      </c>
      <c r="N29" s="632">
        <f t="shared" si="8"/>
        <v>0</v>
      </c>
      <c r="O29" s="632">
        <f t="shared" si="8"/>
        <v>0</v>
      </c>
      <c r="P29" s="632">
        <f t="shared" si="8"/>
        <v>0</v>
      </c>
      <c r="Q29" s="632">
        <f t="shared" si="8"/>
        <v>0</v>
      </c>
      <c r="R29" s="632">
        <f t="shared" si="8"/>
        <v>0</v>
      </c>
      <c r="S29" s="632">
        <f t="shared" si="8"/>
        <v>0</v>
      </c>
      <c r="T29" s="632">
        <f t="shared" si="8"/>
        <v>0</v>
      </c>
      <c r="U29" s="632">
        <f t="shared" si="8"/>
        <v>0</v>
      </c>
      <c r="V29" s="632">
        <f t="shared" si="8"/>
        <v>0</v>
      </c>
      <c r="W29" s="632">
        <f t="shared" si="8"/>
        <v>0</v>
      </c>
      <c r="X29" s="632">
        <f t="shared" si="8"/>
        <v>0</v>
      </c>
      <c r="Y29" s="632">
        <f t="shared" si="8"/>
        <v>0</v>
      </c>
      <c r="Z29" s="632">
        <f t="shared" si="8"/>
        <v>0</v>
      </c>
      <c r="AA29" s="632">
        <f t="shared" si="8"/>
        <v>0</v>
      </c>
      <c r="AB29" s="632">
        <f t="shared" si="8"/>
        <v>0</v>
      </c>
      <c r="AC29" s="633">
        <f t="shared" si="8"/>
        <v>0</v>
      </c>
    </row>
    <row r="30" spans="1:29" s="256" customFormat="1" ht="12.75" customHeight="1">
      <c r="A30" s="275"/>
      <c r="B30" s="612"/>
      <c r="C30" s="614" t="str">
        <f>IF(C13="","",C13)</f>
        <v/>
      </c>
      <c r="D30" s="644"/>
      <c r="E30" s="634">
        <f>E13</f>
        <v>0</v>
      </c>
      <c r="F30" s="635">
        <f t="shared" si="8"/>
        <v>0</v>
      </c>
      <c r="G30" s="635">
        <f t="shared" si="8"/>
        <v>0</v>
      </c>
      <c r="H30" s="635">
        <f t="shared" si="8"/>
        <v>0</v>
      </c>
      <c r="I30" s="635">
        <f t="shared" si="8"/>
        <v>0</v>
      </c>
      <c r="J30" s="635">
        <f t="shared" si="8"/>
        <v>0</v>
      </c>
      <c r="K30" s="635">
        <f t="shared" si="8"/>
        <v>0</v>
      </c>
      <c r="L30" s="635">
        <f t="shared" si="8"/>
        <v>0</v>
      </c>
      <c r="M30" s="635">
        <f t="shared" si="8"/>
        <v>0</v>
      </c>
      <c r="N30" s="635">
        <f t="shared" si="8"/>
        <v>0</v>
      </c>
      <c r="O30" s="635">
        <f t="shared" si="8"/>
        <v>0</v>
      </c>
      <c r="P30" s="635">
        <f t="shared" si="8"/>
        <v>0</v>
      </c>
      <c r="Q30" s="635">
        <f t="shared" si="8"/>
        <v>0</v>
      </c>
      <c r="R30" s="635">
        <f t="shared" si="8"/>
        <v>0</v>
      </c>
      <c r="S30" s="635">
        <f t="shared" si="8"/>
        <v>0</v>
      </c>
      <c r="T30" s="635">
        <f t="shared" si="8"/>
        <v>0</v>
      </c>
      <c r="U30" s="635">
        <f t="shared" si="8"/>
        <v>0</v>
      </c>
      <c r="V30" s="635">
        <f t="shared" si="8"/>
        <v>0</v>
      </c>
      <c r="W30" s="635">
        <f t="shared" si="8"/>
        <v>0</v>
      </c>
      <c r="X30" s="635">
        <f t="shared" si="8"/>
        <v>0</v>
      </c>
      <c r="Y30" s="635">
        <f t="shared" si="8"/>
        <v>0</v>
      </c>
      <c r="Z30" s="635">
        <f t="shared" si="8"/>
        <v>0</v>
      </c>
      <c r="AA30" s="635">
        <f t="shared" si="8"/>
        <v>0</v>
      </c>
      <c r="AB30" s="635">
        <f t="shared" si="8"/>
        <v>0</v>
      </c>
      <c r="AC30" s="636">
        <f t="shared" si="8"/>
        <v>0</v>
      </c>
    </row>
    <row r="31" spans="1:29" s="256" customFormat="1" ht="12.75" customHeight="1">
      <c r="A31" s="275"/>
      <c r="B31" s="612"/>
      <c r="C31" s="614" t="str">
        <f>IF(C14="","",C14)</f>
        <v/>
      </c>
      <c r="D31" s="644"/>
      <c r="E31" s="634">
        <f aca="true" t="shared" si="9" ref="E31:S32">E14</f>
        <v>0</v>
      </c>
      <c r="F31" s="635">
        <f t="shared" si="9"/>
        <v>0</v>
      </c>
      <c r="G31" s="635">
        <f t="shared" si="9"/>
        <v>0</v>
      </c>
      <c r="H31" s="635">
        <f t="shared" si="9"/>
        <v>0</v>
      </c>
      <c r="I31" s="635">
        <f t="shared" si="9"/>
        <v>0</v>
      </c>
      <c r="J31" s="635">
        <f t="shared" si="9"/>
        <v>0</v>
      </c>
      <c r="K31" s="635">
        <f t="shared" si="9"/>
        <v>0</v>
      </c>
      <c r="L31" s="635">
        <f t="shared" si="9"/>
        <v>0</v>
      </c>
      <c r="M31" s="635">
        <f t="shared" si="9"/>
        <v>0</v>
      </c>
      <c r="N31" s="635">
        <f t="shared" si="9"/>
        <v>0</v>
      </c>
      <c r="O31" s="635">
        <f t="shared" si="9"/>
        <v>0</v>
      </c>
      <c r="P31" s="635">
        <f t="shared" si="9"/>
        <v>0</v>
      </c>
      <c r="Q31" s="635">
        <f t="shared" si="9"/>
        <v>0</v>
      </c>
      <c r="R31" s="635">
        <f t="shared" si="9"/>
        <v>0</v>
      </c>
      <c r="S31" s="635">
        <f t="shared" si="9"/>
        <v>0</v>
      </c>
      <c r="T31" s="635">
        <f t="shared" si="8"/>
        <v>0</v>
      </c>
      <c r="U31" s="635">
        <f t="shared" si="8"/>
        <v>0</v>
      </c>
      <c r="V31" s="635">
        <f t="shared" si="8"/>
        <v>0</v>
      </c>
      <c r="W31" s="635">
        <f t="shared" si="8"/>
        <v>0</v>
      </c>
      <c r="X31" s="635">
        <f t="shared" si="8"/>
        <v>0</v>
      </c>
      <c r="Y31" s="635">
        <f t="shared" si="8"/>
        <v>0</v>
      </c>
      <c r="Z31" s="635">
        <f t="shared" si="8"/>
        <v>0</v>
      </c>
      <c r="AA31" s="635">
        <f t="shared" si="8"/>
        <v>0</v>
      </c>
      <c r="AB31" s="635">
        <f t="shared" si="8"/>
        <v>0</v>
      </c>
      <c r="AC31" s="636">
        <f t="shared" si="8"/>
        <v>0</v>
      </c>
    </row>
    <row r="32" spans="1:29" s="256" customFormat="1" ht="12.75" customHeight="1">
      <c r="A32" s="275"/>
      <c r="B32" s="615"/>
      <c r="C32" s="616" t="str">
        <f>IF(C15="","",C15)</f>
        <v/>
      </c>
      <c r="D32" s="645"/>
      <c r="E32" s="637">
        <f t="shared" si="9"/>
        <v>0</v>
      </c>
      <c r="F32" s="638">
        <f t="shared" si="9"/>
        <v>0</v>
      </c>
      <c r="G32" s="638">
        <f t="shared" si="9"/>
        <v>0</v>
      </c>
      <c r="H32" s="638">
        <f t="shared" si="9"/>
        <v>0</v>
      </c>
      <c r="I32" s="638">
        <f t="shared" si="9"/>
        <v>0</v>
      </c>
      <c r="J32" s="638">
        <f t="shared" si="9"/>
        <v>0</v>
      </c>
      <c r="K32" s="638">
        <f t="shared" si="9"/>
        <v>0</v>
      </c>
      <c r="L32" s="638">
        <f t="shared" si="9"/>
        <v>0</v>
      </c>
      <c r="M32" s="638">
        <f t="shared" si="9"/>
        <v>0</v>
      </c>
      <c r="N32" s="638">
        <f t="shared" si="9"/>
        <v>0</v>
      </c>
      <c r="O32" s="638">
        <f t="shared" si="9"/>
        <v>0</v>
      </c>
      <c r="P32" s="638">
        <f t="shared" si="9"/>
        <v>0</v>
      </c>
      <c r="Q32" s="638">
        <f t="shared" si="9"/>
        <v>0</v>
      </c>
      <c r="R32" s="638">
        <f t="shared" si="9"/>
        <v>0</v>
      </c>
      <c r="S32" s="638">
        <f t="shared" si="9"/>
        <v>0</v>
      </c>
      <c r="T32" s="638">
        <f t="shared" si="8"/>
        <v>0</v>
      </c>
      <c r="U32" s="638">
        <f t="shared" si="8"/>
        <v>0</v>
      </c>
      <c r="V32" s="638">
        <f t="shared" si="8"/>
        <v>0</v>
      </c>
      <c r="W32" s="638">
        <f t="shared" si="8"/>
        <v>0</v>
      </c>
      <c r="X32" s="638">
        <f t="shared" si="8"/>
        <v>0</v>
      </c>
      <c r="Y32" s="638">
        <f t="shared" si="8"/>
        <v>0</v>
      </c>
      <c r="Z32" s="638">
        <f t="shared" si="8"/>
        <v>0</v>
      </c>
      <c r="AA32" s="638">
        <f t="shared" si="8"/>
        <v>0</v>
      </c>
      <c r="AB32" s="638">
        <f t="shared" si="8"/>
        <v>0</v>
      </c>
      <c r="AC32" s="639">
        <f t="shared" si="8"/>
        <v>0</v>
      </c>
    </row>
    <row r="33" spans="2:29" s="256" customFormat="1" ht="12.6" thickBot="1">
      <c r="B33" s="480"/>
      <c r="C33" s="617" t="str">
        <f>IF(C16="","",C16)</f>
        <v/>
      </c>
      <c r="D33" s="646"/>
      <c r="E33" s="618">
        <f aca="true" t="shared" si="10" ref="E33:AC33">SUM(E29:E32)</f>
        <v>0</v>
      </c>
      <c r="F33" s="619">
        <f t="shared" si="10"/>
        <v>0</v>
      </c>
      <c r="G33" s="619">
        <f t="shared" si="10"/>
        <v>0</v>
      </c>
      <c r="H33" s="619">
        <f t="shared" si="10"/>
        <v>0</v>
      </c>
      <c r="I33" s="619">
        <f t="shared" si="10"/>
        <v>0</v>
      </c>
      <c r="J33" s="619">
        <f t="shared" si="10"/>
        <v>0</v>
      </c>
      <c r="K33" s="619">
        <f t="shared" si="10"/>
        <v>0</v>
      </c>
      <c r="L33" s="619">
        <f t="shared" si="10"/>
        <v>0</v>
      </c>
      <c r="M33" s="619">
        <f t="shared" si="10"/>
        <v>0</v>
      </c>
      <c r="N33" s="619">
        <f t="shared" si="10"/>
        <v>0</v>
      </c>
      <c r="O33" s="619">
        <f t="shared" si="10"/>
        <v>0</v>
      </c>
      <c r="P33" s="619">
        <f t="shared" si="10"/>
        <v>0</v>
      </c>
      <c r="Q33" s="619">
        <f t="shared" si="10"/>
        <v>0</v>
      </c>
      <c r="R33" s="619">
        <f t="shared" si="10"/>
        <v>0</v>
      </c>
      <c r="S33" s="619">
        <f t="shared" si="10"/>
        <v>0</v>
      </c>
      <c r="T33" s="619">
        <f t="shared" si="10"/>
        <v>0</v>
      </c>
      <c r="U33" s="619">
        <f t="shared" si="10"/>
        <v>0</v>
      </c>
      <c r="V33" s="619">
        <f t="shared" si="10"/>
        <v>0</v>
      </c>
      <c r="W33" s="619">
        <f t="shared" si="10"/>
        <v>0</v>
      </c>
      <c r="X33" s="619">
        <f t="shared" si="10"/>
        <v>0</v>
      </c>
      <c r="Y33" s="619">
        <f t="shared" si="10"/>
        <v>0</v>
      </c>
      <c r="Z33" s="619">
        <f t="shared" si="10"/>
        <v>0</v>
      </c>
      <c r="AA33" s="619">
        <f t="shared" si="10"/>
        <v>0</v>
      </c>
      <c r="AB33" s="619">
        <f t="shared" si="10"/>
        <v>0</v>
      </c>
      <c r="AC33" s="620">
        <f t="shared" si="10"/>
        <v>0</v>
      </c>
    </row>
    <row r="34" spans="2:19" s="257" customFormat="1" ht="12">
      <c r="B34" s="258"/>
      <c r="C34" s="276"/>
      <c r="D34" s="315"/>
      <c r="E34" s="439"/>
      <c r="F34" s="439"/>
      <c r="G34" s="439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</row>
    <row r="35" spans="1:2" ht="10.8" thickBot="1">
      <c r="A35" s="257"/>
      <c r="B35" s="440"/>
    </row>
    <row r="36" spans="1:4" ht="12.6" thickBot="1">
      <c r="A36" s="441"/>
      <c r="B36" s="647"/>
      <c r="C36" s="870" t="s">
        <v>394</v>
      </c>
      <c r="D36" s="649">
        <f>D25</f>
        <v>0</v>
      </c>
    </row>
    <row r="37" ht="12.75">
      <c r="A37" s="441"/>
    </row>
    <row r="38" ht="10.8" thickBot="1">
      <c r="A38" s="257"/>
    </row>
    <row r="39" spans="1:16" ht="12.75">
      <c r="A39" s="257"/>
      <c r="B39" s="1089" t="s">
        <v>56</v>
      </c>
      <c r="C39" s="1090"/>
      <c r="D39" s="1090"/>
      <c r="E39" s="1090"/>
      <c r="F39" s="1090"/>
      <c r="G39" s="1090"/>
      <c r="H39" s="1090"/>
      <c r="I39" s="1090"/>
      <c r="J39" s="1090"/>
      <c r="K39" s="1090"/>
      <c r="L39" s="1090"/>
      <c r="M39" s="1090"/>
      <c r="N39" s="1090"/>
      <c r="O39" s="1090"/>
      <c r="P39" s="1091"/>
    </row>
    <row r="40" spans="2:16" ht="10.8" thickBot="1">
      <c r="B40" s="1092"/>
      <c r="C40" s="1093"/>
      <c r="D40" s="1093"/>
      <c r="E40" s="1093"/>
      <c r="F40" s="1093"/>
      <c r="G40" s="1093"/>
      <c r="H40" s="1093"/>
      <c r="I40" s="1093"/>
      <c r="J40" s="1093"/>
      <c r="K40" s="1093"/>
      <c r="L40" s="1093"/>
      <c r="M40" s="1093"/>
      <c r="N40" s="1093"/>
      <c r="O40" s="1093"/>
      <c r="P40" s="1094"/>
    </row>
    <row r="41" spans="2:16" ht="13.2">
      <c r="B41" s="603" t="s">
        <v>251</v>
      </c>
      <c r="C41" s="604"/>
      <c r="D41" s="605"/>
      <c r="E41" s="605"/>
      <c r="F41" s="605"/>
      <c r="G41" s="606"/>
      <c r="H41" s="190"/>
      <c r="I41" s="190"/>
      <c r="J41" s="190"/>
      <c r="K41" s="190"/>
      <c r="L41" s="190"/>
      <c r="M41" s="190"/>
      <c r="N41" s="190"/>
      <c r="O41" s="190"/>
      <c r="P41" s="607"/>
    </row>
    <row r="42" spans="2:16" ht="13.8" thickBot="1">
      <c r="B42" s="608"/>
      <c r="C42" s="609"/>
      <c r="D42" s="204"/>
      <c r="E42" s="204"/>
      <c r="F42" s="204"/>
      <c r="G42" s="610"/>
      <c r="H42" s="204"/>
      <c r="I42" s="204"/>
      <c r="J42" s="204"/>
      <c r="K42" s="204"/>
      <c r="L42" s="204"/>
      <c r="M42" s="204"/>
      <c r="N42" s="204"/>
      <c r="O42" s="204"/>
      <c r="P42" s="611"/>
    </row>
  </sheetData>
  <sheetProtection password="C644" sheet="1" objects="1" scenarios="1" formatCells="0" formatColumns="0" formatRows="0" insertColumns="0" insertRows="0" insertHyperlinks="0" deleteColumns="0" deleteRows="0" sort="0" autoFilter="0" pivotTables="0"/>
  <mergeCells count="101">
    <mergeCell ref="N2:N3"/>
    <mergeCell ref="B39:P40"/>
    <mergeCell ref="M19:M20"/>
    <mergeCell ref="S2:S3"/>
    <mergeCell ref="E19:E20"/>
    <mergeCell ref="F19:F20"/>
    <mergeCell ref="G19:G20"/>
    <mergeCell ref="H19:H20"/>
    <mergeCell ref="I19:I20"/>
    <mergeCell ref="I2:I3"/>
    <mergeCell ref="Q2:Q3"/>
    <mergeCell ref="K2:K3"/>
    <mergeCell ref="L2:L3"/>
    <mergeCell ref="P2:P3"/>
    <mergeCell ref="E2:E3"/>
    <mergeCell ref="F2:F3"/>
    <mergeCell ref="G2:G3"/>
    <mergeCell ref="H2:H3"/>
    <mergeCell ref="J2:J3"/>
    <mergeCell ref="I27:I28"/>
    <mergeCell ref="L10:L11"/>
    <mergeCell ref="E10:E11"/>
    <mergeCell ref="F10:F11"/>
    <mergeCell ref="G10:G11"/>
    <mergeCell ref="H10:H11"/>
    <mergeCell ref="E27:E28"/>
    <mergeCell ref="F27:F28"/>
    <mergeCell ref="G27:G28"/>
    <mergeCell ref="H27:H28"/>
    <mergeCell ref="R27:R28"/>
    <mergeCell ref="I10:I11"/>
    <mergeCell ref="J10:J11"/>
    <mergeCell ref="K10:K11"/>
    <mergeCell ref="J19:J20"/>
    <mergeCell ref="Q19:Q20"/>
    <mergeCell ref="N19:N20"/>
    <mergeCell ref="O19:O20"/>
    <mergeCell ref="K19:K20"/>
    <mergeCell ref="L19:L20"/>
    <mergeCell ref="R19:R20"/>
    <mergeCell ref="M10:M11"/>
    <mergeCell ref="N10:N11"/>
    <mergeCell ref="O10:O11"/>
    <mergeCell ref="P10:P11"/>
    <mergeCell ref="P19:P20"/>
    <mergeCell ref="S27:S28"/>
    <mergeCell ref="L27:L28"/>
    <mergeCell ref="J27:J28"/>
    <mergeCell ref="K27:K28"/>
    <mergeCell ref="Q27:Q28"/>
    <mergeCell ref="T2:T3"/>
    <mergeCell ref="U2:U3"/>
    <mergeCell ref="V2:V3"/>
    <mergeCell ref="W2:W3"/>
    <mergeCell ref="T19:T20"/>
    <mergeCell ref="U19:U20"/>
    <mergeCell ref="V19:V20"/>
    <mergeCell ref="W19:W20"/>
    <mergeCell ref="M27:M28"/>
    <mergeCell ref="N27:N28"/>
    <mergeCell ref="O27:O28"/>
    <mergeCell ref="P27:P28"/>
    <mergeCell ref="Q10:Q11"/>
    <mergeCell ref="R10:R11"/>
    <mergeCell ref="S10:S11"/>
    <mergeCell ref="S19:S20"/>
    <mergeCell ref="R2:R3"/>
    <mergeCell ref="M2:M3"/>
    <mergeCell ref="O2:O3"/>
    <mergeCell ref="AA2:AA3"/>
    <mergeCell ref="AB2:AB3"/>
    <mergeCell ref="AC2:AC3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T27:T28"/>
    <mergeCell ref="U27:U28"/>
    <mergeCell ref="V27:V28"/>
    <mergeCell ref="W27:W28"/>
    <mergeCell ref="X27:X28"/>
    <mergeCell ref="Y27:Y28"/>
    <mergeCell ref="Z27:Z28"/>
    <mergeCell ref="X2:X3"/>
    <mergeCell ref="Y2:Y3"/>
    <mergeCell ref="Z2:Z3"/>
    <mergeCell ref="AA27:AA28"/>
    <mergeCell ref="AB27:AB28"/>
    <mergeCell ref="AC27:AC28"/>
    <mergeCell ref="Z19:Z20"/>
    <mergeCell ref="AA19:AA20"/>
    <mergeCell ref="AB19:AB20"/>
    <mergeCell ref="AC19:AC20"/>
    <mergeCell ref="X19:X20"/>
    <mergeCell ref="Y19:Y20"/>
  </mergeCells>
  <conditionalFormatting sqref="F34:S34">
    <cfRule type="cellIs" priority="1" dxfId="0" operator="lessThan" stopIfTrue="1">
      <formula>0</formula>
    </cfRule>
  </conditionalFormatting>
  <conditionalFormatting sqref="E34">
    <cfRule type="cellIs" priority="2" dxfId="2" operator="lessThan" stopIfTrue="1">
      <formula>0</formula>
    </cfRule>
  </conditionalFormatting>
  <printOptions/>
  <pageMargins left="0.1931496062992126" right="0.15314960629921262" top="0.7900000000000001" bottom="0.7900000000000001" header="0.39000000000000007" footer="0.39000000000000007"/>
  <pageSetup fitToHeight="0" fitToWidth="1" horizontalDpi="600" verticalDpi="600" orientation="landscape" paperSize="9" scale="45" r:id="rId3"/>
  <headerFooter alignWithMargins="0">
    <oddFooter>&amp;L&amp;A&amp;C30.9.2010</oddFooter>
  </headerFooter>
  <ignoredErrors>
    <ignoredError sqref="E8:AC33" unlockedFormula="1"/>
  </ignoredError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7172" r:id="rId4" name="Button 4">
              <controlPr defaultSize="0" print="0" autoFill="0" autoPict="0" macro="[0]!GoToIntroduction">
                <anchor moveWithCells="1" sizeWithCells="1">
                  <from>
                    <xdr:col>26</xdr:col>
                    <xdr:colOff>693420</xdr:colOff>
                    <xdr:row>35</xdr:row>
                    <xdr:rowOff>0</xdr:rowOff>
                  </from>
                  <to>
                    <xdr:col>28</xdr:col>
                    <xdr:colOff>708660</xdr:colOff>
                    <xdr:row>39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">
    <pageSetUpPr fitToPage="1"/>
  </sheetPr>
  <dimension ref="A2:AS44"/>
  <sheetViews>
    <sheetView zoomScale="70" zoomScaleNormal="70" workbookViewId="0" topLeftCell="A1"/>
  </sheetViews>
  <sheetFormatPr defaultColWidth="9.140625" defaultRowHeight="12.75"/>
  <cols>
    <col min="1" max="1" width="2.7109375" style="372" customWidth="1"/>
    <col min="2" max="2" width="5.7109375" style="372" customWidth="1"/>
    <col min="3" max="3" width="42.7109375" style="372" customWidth="1"/>
    <col min="4" max="4" width="12.7109375" style="372" customWidth="1"/>
    <col min="5" max="5" width="5.00390625" style="372" customWidth="1"/>
    <col min="6" max="6" width="13.28125" style="372" customWidth="1"/>
    <col min="7" max="27" width="10.7109375" style="372" customWidth="1"/>
    <col min="28" max="30" width="10.8515625" style="372" customWidth="1"/>
    <col min="31" max="34" width="9.140625" style="372" customWidth="1"/>
    <col min="35" max="35" width="11.7109375" style="372" bestFit="1" customWidth="1"/>
    <col min="36" max="16384" width="9.140625" style="372" customWidth="1"/>
  </cols>
  <sheetData>
    <row r="1" ht="10.8" thickBot="1"/>
    <row r="2" spans="2:30" ht="13.2">
      <c r="B2" s="871" t="s">
        <v>10</v>
      </c>
      <c r="C2" s="872" t="s">
        <v>157</v>
      </c>
      <c r="D2" s="873"/>
      <c r="E2" s="1181" t="s">
        <v>294</v>
      </c>
      <c r="F2" s="1066">
        <f>'0 Úvod'!G19</f>
        <v>2014</v>
      </c>
      <c r="G2" s="1064">
        <f aca="true" t="shared" si="0" ref="G2:T2">F2+1</f>
        <v>2015</v>
      </c>
      <c r="H2" s="1064">
        <f t="shared" si="0"/>
        <v>2016</v>
      </c>
      <c r="I2" s="1064">
        <f t="shared" si="0"/>
        <v>2017</v>
      </c>
      <c r="J2" s="1064">
        <f t="shared" si="0"/>
        <v>2018</v>
      </c>
      <c r="K2" s="1064">
        <f t="shared" si="0"/>
        <v>2019</v>
      </c>
      <c r="L2" s="1064">
        <f t="shared" si="0"/>
        <v>2020</v>
      </c>
      <c r="M2" s="1064">
        <f t="shared" si="0"/>
        <v>2021</v>
      </c>
      <c r="N2" s="1064">
        <f t="shared" si="0"/>
        <v>2022</v>
      </c>
      <c r="O2" s="1064">
        <f t="shared" si="0"/>
        <v>2023</v>
      </c>
      <c r="P2" s="1064">
        <f t="shared" si="0"/>
        <v>2024</v>
      </c>
      <c r="Q2" s="1064">
        <f t="shared" si="0"/>
        <v>2025</v>
      </c>
      <c r="R2" s="1064">
        <f t="shared" si="0"/>
        <v>2026</v>
      </c>
      <c r="S2" s="1064">
        <f t="shared" si="0"/>
        <v>2027</v>
      </c>
      <c r="T2" s="1064">
        <f t="shared" si="0"/>
        <v>2028</v>
      </c>
      <c r="U2" s="1064">
        <f aca="true" t="shared" si="1" ref="U2:AD2">T2+1</f>
        <v>2029</v>
      </c>
      <c r="V2" s="1064">
        <f t="shared" si="1"/>
        <v>2030</v>
      </c>
      <c r="W2" s="1064">
        <f t="shared" si="1"/>
        <v>2031</v>
      </c>
      <c r="X2" s="1064">
        <f t="shared" si="1"/>
        <v>2032</v>
      </c>
      <c r="Y2" s="1064">
        <f t="shared" si="1"/>
        <v>2033</v>
      </c>
      <c r="Z2" s="1064">
        <f t="shared" si="1"/>
        <v>2034</v>
      </c>
      <c r="AA2" s="1064">
        <f t="shared" si="1"/>
        <v>2035</v>
      </c>
      <c r="AB2" s="1064">
        <f t="shared" si="1"/>
        <v>2036</v>
      </c>
      <c r="AC2" s="1064">
        <f t="shared" si="1"/>
        <v>2037</v>
      </c>
      <c r="AD2" s="1078">
        <f t="shared" si="1"/>
        <v>2038</v>
      </c>
    </row>
    <row r="3" spans="1:35" ht="13.8" thickBot="1">
      <c r="A3" s="442"/>
      <c r="B3" s="874" t="s">
        <v>9</v>
      </c>
      <c r="C3" s="875"/>
      <c r="D3" s="876" t="s">
        <v>74</v>
      </c>
      <c r="E3" s="1182"/>
      <c r="F3" s="1100"/>
      <c r="G3" s="1099"/>
      <c r="H3" s="1099"/>
      <c r="I3" s="1099"/>
      <c r="J3" s="1099"/>
      <c r="K3" s="1099"/>
      <c r="L3" s="1099"/>
      <c r="M3" s="1099"/>
      <c r="N3" s="1099"/>
      <c r="O3" s="1099"/>
      <c r="P3" s="1099"/>
      <c r="Q3" s="1099"/>
      <c r="R3" s="1099"/>
      <c r="S3" s="1099"/>
      <c r="T3" s="1099"/>
      <c r="U3" s="1099"/>
      <c r="V3" s="1099"/>
      <c r="W3" s="1099"/>
      <c r="X3" s="1099"/>
      <c r="Y3" s="1099"/>
      <c r="Z3" s="1099"/>
      <c r="AA3" s="1099"/>
      <c r="AB3" s="1099"/>
      <c r="AC3" s="1099"/>
      <c r="AD3" s="1049"/>
      <c r="AE3" s="375"/>
      <c r="AF3" s="375"/>
      <c r="AG3" s="375"/>
      <c r="AH3" s="375"/>
      <c r="AI3" s="375"/>
    </row>
    <row r="4" spans="1:30" ht="11.4">
      <c r="A4" s="442"/>
      <c r="B4" s="877"/>
      <c r="C4" s="878" t="s">
        <v>158</v>
      </c>
      <c r="D4" s="879">
        <f aca="true" t="shared" si="2" ref="D4:D9">SUM(F4:AD4,F21:AD21)</f>
        <v>0</v>
      </c>
      <c r="E4" s="880" t="s">
        <v>293</v>
      </c>
      <c r="F4" s="881">
        <f>IF(F2&lt;='0 Úvod'!$G$19+'0 Úvod'!$J$19-1,-'3 Provozní náklady železnice'!E47,0)</f>
        <v>0</v>
      </c>
      <c r="G4" s="882">
        <f>IF(G2&lt;='0 Úvod'!$G$19+'0 Úvod'!$J$19-1,-'3 Provozní náklady železnice'!F47,0)</f>
        <v>0</v>
      </c>
      <c r="H4" s="882">
        <f>IF(H2&lt;='0 Úvod'!$G$19+'0 Úvod'!$J$19-1,-'3 Provozní náklady železnice'!G47,0)</f>
        <v>0</v>
      </c>
      <c r="I4" s="882">
        <f>IF(I2&lt;='0 Úvod'!$G$19+'0 Úvod'!$J$19-1,-'3 Provozní náklady železnice'!H47,0)</f>
        <v>0</v>
      </c>
      <c r="J4" s="882">
        <f>IF(J2&lt;='0 Úvod'!$G$19+'0 Úvod'!$J$19-1,-'3 Provozní náklady železnice'!I47,0)</f>
        <v>0</v>
      </c>
      <c r="K4" s="882">
        <f>IF(K2&lt;='0 Úvod'!$G$19+'0 Úvod'!$J$19-1,-'3 Provozní náklady železnice'!J47,0)</f>
        <v>0</v>
      </c>
      <c r="L4" s="882">
        <f>IF(L2&lt;='0 Úvod'!$G$19+'0 Úvod'!$J$19-1,-'3 Provozní náklady železnice'!K47,0)</f>
        <v>0</v>
      </c>
      <c r="M4" s="882">
        <f>IF(M2&lt;='0 Úvod'!$G$19+'0 Úvod'!$J$19-1,-'3 Provozní náklady železnice'!L47,0)</f>
        <v>0</v>
      </c>
      <c r="N4" s="882">
        <f>IF(N2&lt;='0 Úvod'!$G$19+'0 Úvod'!$J$19-1,-'3 Provozní náklady železnice'!M47,0)</f>
        <v>0</v>
      </c>
      <c r="O4" s="882">
        <f>IF(O2&lt;='0 Úvod'!$G$19+'0 Úvod'!$J$19-1,-'3 Provozní náklady železnice'!N47,0)</f>
        <v>0</v>
      </c>
      <c r="P4" s="882">
        <f>IF(P2&lt;='0 Úvod'!$G$19+'0 Úvod'!$J$19-1,-'3 Provozní náklady železnice'!O47,0)</f>
        <v>0</v>
      </c>
      <c r="Q4" s="882">
        <f>IF(Q2&lt;='0 Úvod'!$G$19+'0 Úvod'!$J$19-1,-'3 Provozní náklady železnice'!P47,0)</f>
        <v>0</v>
      </c>
      <c r="R4" s="882">
        <f>IF(R2&lt;='0 Úvod'!$G$19+'0 Úvod'!$J$19-1,-'3 Provozní náklady železnice'!Q47,0)</f>
        <v>0</v>
      </c>
      <c r="S4" s="882">
        <f>IF(S2&lt;='0 Úvod'!$G$19+'0 Úvod'!$J$19-1,-'3 Provozní náklady železnice'!R47,0)</f>
        <v>0</v>
      </c>
      <c r="T4" s="882">
        <f>IF(T2&lt;='0 Úvod'!$G$19+'0 Úvod'!$J$19-1,-'3 Provozní náklady železnice'!S47,0)</f>
        <v>0</v>
      </c>
      <c r="U4" s="882">
        <f>IF(U2&lt;='0 Úvod'!$G$19+'0 Úvod'!$J$19-1,-'3 Provozní náklady železnice'!T47,0)</f>
        <v>0</v>
      </c>
      <c r="V4" s="882">
        <f>IF(V2&lt;='0 Úvod'!$G$19+'0 Úvod'!$J$19-1,-'3 Provozní náklady železnice'!U47,0)</f>
        <v>0</v>
      </c>
      <c r="W4" s="882">
        <f>IF(W2&lt;='0 Úvod'!$G$19+'0 Úvod'!$J$19-1,-'3 Provozní náklady železnice'!V47,0)</f>
        <v>0</v>
      </c>
      <c r="X4" s="882">
        <f>IF(X2&lt;='0 Úvod'!$G$19+'0 Úvod'!$J$19-1,-'3 Provozní náklady železnice'!W47,0)</f>
        <v>0</v>
      </c>
      <c r="Y4" s="882">
        <f>IF(Y2&lt;='0 Úvod'!$G$19+'0 Úvod'!$J$19-1,-'3 Provozní náklady železnice'!X47,0)</f>
        <v>0</v>
      </c>
      <c r="Z4" s="882">
        <f>IF(Z2&lt;='0 Úvod'!$G$19+'0 Úvod'!$J$19-1,-'3 Provozní náklady železnice'!Y47,0)</f>
        <v>0</v>
      </c>
      <c r="AA4" s="882">
        <f>IF(AA2&lt;='0 Úvod'!$G$19+'0 Úvod'!$J$19-1,-'3 Provozní náklady železnice'!Z47,0)</f>
        <v>0</v>
      </c>
      <c r="AB4" s="882">
        <f>IF(AB2&lt;='0 Úvod'!$G$19+'0 Úvod'!$J$19-1,-'3 Provozní náklady železnice'!AA47,0)</f>
        <v>0</v>
      </c>
      <c r="AC4" s="882">
        <f>IF(AC2&lt;='0 Úvod'!$G$19+'0 Úvod'!$J$19-1,-'3 Provozní náklady železnice'!AB47,0)</f>
        <v>0</v>
      </c>
      <c r="AD4" s="883">
        <f>IF(AD2&lt;='0 Úvod'!$G$19+'0 Úvod'!$J$19-1,-'3 Provozní náklady železnice'!AC47,0)</f>
        <v>0</v>
      </c>
    </row>
    <row r="5" spans="1:30" ht="11.4">
      <c r="A5" s="442"/>
      <c r="B5" s="877"/>
      <c r="C5" s="878" t="s">
        <v>159</v>
      </c>
      <c r="D5" s="884">
        <f t="shared" si="2"/>
        <v>0</v>
      </c>
      <c r="E5" s="885"/>
      <c r="F5" s="886">
        <f>IF(F2&lt;='0 Úvod'!$G$19+'0 Úvod'!$J$19-1,'4 Úspory v silniční dopravě'!E31,0)</f>
        <v>0</v>
      </c>
      <c r="G5" s="887">
        <f>IF(G2&lt;='0 Úvod'!$G$19+'0 Úvod'!$J$19-1,'4 Úspory v silniční dopravě'!F31,0)</f>
        <v>0</v>
      </c>
      <c r="H5" s="887">
        <f>IF(H2&lt;='0 Úvod'!$G$19+'0 Úvod'!$J$19-1,'4 Úspory v silniční dopravě'!G31,0)</f>
        <v>0</v>
      </c>
      <c r="I5" s="887">
        <f>IF(I2&lt;='0 Úvod'!$G$19+'0 Úvod'!$J$19-1,'4 Úspory v silniční dopravě'!H31,0)</f>
        <v>0</v>
      </c>
      <c r="J5" s="887">
        <f>IF(J2&lt;='0 Úvod'!$G$19+'0 Úvod'!$J$19-1,'4 Úspory v silniční dopravě'!I31,0)</f>
        <v>0</v>
      </c>
      <c r="K5" s="887">
        <f>IF(K2&lt;='0 Úvod'!$G$19+'0 Úvod'!$J$19-1,'4 Úspory v silniční dopravě'!J31,0)</f>
        <v>0</v>
      </c>
      <c r="L5" s="887">
        <f>IF(L2&lt;='0 Úvod'!$G$19+'0 Úvod'!$J$19-1,'4 Úspory v silniční dopravě'!K31,0)</f>
        <v>0</v>
      </c>
      <c r="M5" s="887">
        <f>IF(M2&lt;='0 Úvod'!$G$19+'0 Úvod'!$J$19-1,'4 Úspory v silniční dopravě'!L31,0)</f>
        <v>0</v>
      </c>
      <c r="N5" s="887">
        <f>IF(N2&lt;='0 Úvod'!$G$19+'0 Úvod'!$J$19-1,'4 Úspory v silniční dopravě'!M31,0)</f>
        <v>0</v>
      </c>
      <c r="O5" s="887">
        <f>IF(O2&lt;='0 Úvod'!$G$19+'0 Úvod'!$J$19-1,'4 Úspory v silniční dopravě'!N31,0)</f>
        <v>0</v>
      </c>
      <c r="P5" s="887">
        <f>IF(P2&lt;='0 Úvod'!$G$19+'0 Úvod'!$J$19-1,'4 Úspory v silniční dopravě'!O31,0)</f>
        <v>0</v>
      </c>
      <c r="Q5" s="887">
        <f>IF(Q2&lt;='0 Úvod'!$G$19+'0 Úvod'!$J$19-1,'4 Úspory v silniční dopravě'!P31,0)</f>
        <v>0</v>
      </c>
      <c r="R5" s="887">
        <f>IF(R2&lt;='0 Úvod'!$G$19+'0 Úvod'!$J$19-1,'4 Úspory v silniční dopravě'!Q31,0)</f>
        <v>0</v>
      </c>
      <c r="S5" s="887">
        <f>IF(S2&lt;='0 Úvod'!$G$19+'0 Úvod'!$J$19-1,'4 Úspory v silniční dopravě'!R31,0)</f>
        <v>0</v>
      </c>
      <c r="T5" s="887">
        <f>IF(T2&lt;='0 Úvod'!$G$19+'0 Úvod'!$J$19-1,'4 Úspory v silniční dopravě'!S31,0)</f>
        <v>0</v>
      </c>
      <c r="U5" s="887">
        <f>IF(U2&lt;='0 Úvod'!$G$19+'0 Úvod'!$J$19-1,'4 Úspory v silniční dopravě'!T31,0)</f>
        <v>0</v>
      </c>
      <c r="V5" s="887">
        <f>IF(V2&lt;='0 Úvod'!$G$19+'0 Úvod'!$J$19-1,'4 Úspory v silniční dopravě'!U31,0)</f>
        <v>0</v>
      </c>
      <c r="W5" s="887">
        <f>IF(W2&lt;='0 Úvod'!$G$19+'0 Úvod'!$J$19-1,'4 Úspory v silniční dopravě'!V31,0)</f>
        <v>0</v>
      </c>
      <c r="X5" s="887">
        <f>IF(X2&lt;='0 Úvod'!$G$19+'0 Úvod'!$J$19-1,'4 Úspory v silniční dopravě'!W31,0)</f>
        <v>0</v>
      </c>
      <c r="Y5" s="887">
        <f>IF(Y2&lt;='0 Úvod'!$G$19+'0 Úvod'!$J$19-1,'4 Úspory v silniční dopravě'!X31,0)</f>
        <v>0</v>
      </c>
      <c r="Z5" s="887">
        <f>IF(Z2&lt;='0 Úvod'!$G$19+'0 Úvod'!$J$19-1,'4 Úspory v silniční dopravě'!Y31,0)</f>
        <v>0</v>
      </c>
      <c r="AA5" s="887">
        <f>IF(AA2&lt;='0 Úvod'!$G$19+'0 Úvod'!$J$19-1,'4 Úspory v silniční dopravě'!Z31,0)</f>
        <v>0</v>
      </c>
      <c r="AB5" s="887">
        <f>IF(AB2&lt;='0 Úvod'!$G$19+'0 Úvod'!$J$19-1,'4 Úspory v silniční dopravě'!AA31,0)</f>
        <v>0</v>
      </c>
      <c r="AC5" s="887">
        <f>IF(AC2&lt;='0 Úvod'!$G$19+'0 Úvod'!$J$19-1,'4 Úspory v silniční dopravě'!AB31,0)</f>
        <v>0</v>
      </c>
      <c r="AD5" s="888">
        <f>IF(AD2&lt;='0 Úvod'!$G$19+'0 Úvod'!$J$19-1,'4 Úspory v silniční dopravě'!AC31,0)</f>
        <v>0</v>
      </c>
    </row>
    <row r="6" spans="1:30" ht="11.4">
      <c r="A6" s="442"/>
      <c r="B6" s="877"/>
      <c r="C6" s="878" t="s">
        <v>160</v>
      </c>
      <c r="D6" s="884">
        <f t="shared" si="2"/>
        <v>0</v>
      </c>
      <c r="E6" s="885"/>
      <c r="F6" s="886">
        <f>IF(F2&lt;='0 Úvod'!$G$19+'0 Úvod'!$J$19-1,'5 Úspory z cestovních dob'!E58,0)</f>
        <v>0</v>
      </c>
      <c r="G6" s="887">
        <f>IF(G2&lt;='0 Úvod'!$G$19+'0 Úvod'!$J$19-1,'5 Úspory z cestovních dob'!F58,0)</f>
        <v>0</v>
      </c>
      <c r="H6" s="887">
        <f>IF(H2&lt;='0 Úvod'!$G$19+'0 Úvod'!$J$19-1,'5 Úspory z cestovních dob'!G58,0)</f>
        <v>0</v>
      </c>
      <c r="I6" s="887">
        <f>IF(I2&lt;='0 Úvod'!$G$19+'0 Úvod'!$J$19-1,'5 Úspory z cestovních dob'!H58,0)</f>
        <v>0</v>
      </c>
      <c r="J6" s="887">
        <f>IF(J2&lt;='0 Úvod'!$G$19+'0 Úvod'!$J$19-1,'5 Úspory z cestovních dob'!I58,0)</f>
        <v>0</v>
      </c>
      <c r="K6" s="887">
        <f>IF(K2&lt;='0 Úvod'!$G$19+'0 Úvod'!$J$19-1,'5 Úspory z cestovních dob'!J58,0)</f>
        <v>0</v>
      </c>
      <c r="L6" s="887">
        <f>IF(L2&lt;='0 Úvod'!$G$19+'0 Úvod'!$J$19-1,'5 Úspory z cestovních dob'!K58,0)</f>
        <v>0</v>
      </c>
      <c r="M6" s="887">
        <f>IF(M2&lt;='0 Úvod'!$G$19+'0 Úvod'!$J$19-1,'5 Úspory z cestovních dob'!L58,0)</f>
        <v>0</v>
      </c>
      <c r="N6" s="887">
        <f>IF(N2&lt;='0 Úvod'!$G$19+'0 Úvod'!$J$19-1,'5 Úspory z cestovních dob'!M58,0)</f>
        <v>0</v>
      </c>
      <c r="O6" s="887">
        <f>IF(O2&lt;='0 Úvod'!$G$19+'0 Úvod'!$J$19-1,'5 Úspory z cestovních dob'!N58,0)</f>
        <v>0</v>
      </c>
      <c r="P6" s="887">
        <f>IF(P2&lt;='0 Úvod'!$G$19+'0 Úvod'!$J$19-1,'5 Úspory z cestovních dob'!O58,0)</f>
        <v>0</v>
      </c>
      <c r="Q6" s="887">
        <f>IF(Q2&lt;='0 Úvod'!$G$19+'0 Úvod'!$J$19-1,'5 Úspory z cestovních dob'!P58,0)</f>
        <v>0</v>
      </c>
      <c r="R6" s="887">
        <f>IF(R2&lt;='0 Úvod'!$G$19+'0 Úvod'!$J$19-1,'5 Úspory z cestovních dob'!Q58,0)</f>
        <v>0</v>
      </c>
      <c r="S6" s="887">
        <f>IF(S2&lt;='0 Úvod'!$G$19+'0 Úvod'!$J$19-1,'5 Úspory z cestovních dob'!R58,0)</f>
        <v>0</v>
      </c>
      <c r="T6" s="887">
        <f>IF(T2&lt;='0 Úvod'!$G$19+'0 Úvod'!$J$19-1,'5 Úspory z cestovních dob'!S58,0)</f>
        <v>0</v>
      </c>
      <c r="U6" s="887">
        <f>IF(U2&lt;='0 Úvod'!$G$19+'0 Úvod'!$J$19-1,'5 Úspory z cestovních dob'!T58,0)</f>
        <v>0</v>
      </c>
      <c r="V6" s="887">
        <f>IF(V2&lt;='0 Úvod'!$G$19+'0 Úvod'!$J$19-1,'5 Úspory z cestovních dob'!U58,0)</f>
        <v>0</v>
      </c>
      <c r="W6" s="887">
        <f>IF(W2&lt;='0 Úvod'!$G$19+'0 Úvod'!$J$19-1,'5 Úspory z cestovních dob'!V58,0)</f>
        <v>0</v>
      </c>
      <c r="X6" s="887">
        <f>IF(X2&lt;='0 Úvod'!$G$19+'0 Úvod'!$J$19-1,'5 Úspory z cestovních dob'!W58,0)</f>
        <v>0</v>
      </c>
      <c r="Y6" s="887">
        <f>IF(Y2&lt;='0 Úvod'!$G$19+'0 Úvod'!$J$19-1,'5 Úspory z cestovních dob'!X58,0)</f>
        <v>0</v>
      </c>
      <c r="Z6" s="887">
        <f>IF(Z2&lt;='0 Úvod'!$G$19+'0 Úvod'!$J$19-1,'5 Úspory z cestovních dob'!Y58,0)</f>
        <v>0</v>
      </c>
      <c r="AA6" s="887">
        <f>IF(AA2&lt;='0 Úvod'!$G$19+'0 Úvod'!$J$19-1,'5 Úspory z cestovních dob'!Z58,0)</f>
        <v>0</v>
      </c>
      <c r="AB6" s="887">
        <f>IF(AB2&lt;='0 Úvod'!$G$19+'0 Úvod'!$J$19-1,'5 Úspory z cestovních dob'!AA58,0)</f>
        <v>0</v>
      </c>
      <c r="AC6" s="887">
        <f>IF(AC2&lt;='0 Úvod'!$G$19+'0 Úvod'!$J$19-1,'5 Úspory z cestovních dob'!AB58,0)</f>
        <v>0</v>
      </c>
      <c r="AD6" s="888">
        <f>IF(AD2&lt;='0 Úvod'!$G$19+'0 Úvod'!$J$19-1,'5 Úspory z cestovních dob'!AC58,0)</f>
        <v>0</v>
      </c>
    </row>
    <row r="7" spans="1:30" ht="11.4">
      <c r="A7" s="442"/>
      <c r="B7" s="877"/>
      <c r="C7" s="878" t="s">
        <v>161</v>
      </c>
      <c r="D7" s="884">
        <f t="shared" si="2"/>
        <v>0</v>
      </c>
      <c r="E7" s="885"/>
      <c r="F7" s="886">
        <f>IF(F2&lt;='0 Úvod'!$G$19+'0 Úvod'!$J$19-1,'6 Externality'!E78+'7 Emise ze železniční dopravy'!E42,0)</f>
        <v>0</v>
      </c>
      <c r="G7" s="887">
        <f>IF(G2&lt;='0 Úvod'!$G$19+'0 Úvod'!$J$19-1,'6 Externality'!F78+'7 Emise ze železniční dopravy'!F42,0)</f>
        <v>0</v>
      </c>
      <c r="H7" s="887">
        <f>IF(H2&lt;='0 Úvod'!$G$19+'0 Úvod'!$J$19-1,'6 Externality'!G78+'7 Emise ze železniční dopravy'!G42,0)</f>
        <v>0</v>
      </c>
      <c r="I7" s="887">
        <f>IF(I2&lt;='0 Úvod'!$G$19+'0 Úvod'!$J$19-1,'6 Externality'!H78+'7 Emise ze železniční dopravy'!H42,0)</f>
        <v>0</v>
      </c>
      <c r="J7" s="887">
        <f>IF(J2&lt;='0 Úvod'!$G$19+'0 Úvod'!$J$19-1,'6 Externality'!I78+'7 Emise ze železniční dopravy'!I42,0)</f>
        <v>0</v>
      </c>
      <c r="K7" s="887">
        <f>IF(K2&lt;='0 Úvod'!$G$19+'0 Úvod'!$J$19-1,'6 Externality'!J78+'7 Emise ze železniční dopravy'!J42,0)</f>
        <v>0</v>
      </c>
      <c r="L7" s="887">
        <f>IF(L2&lt;='0 Úvod'!$G$19+'0 Úvod'!$J$19-1,'6 Externality'!K78+'7 Emise ze železniční dopravy'!K42,0)</f>
        <v>0</v>
      </c>
      <c r="M7" s="887">
        <f>IF(M2&lt;='0 Úvod'!$G$19+'0 Úvod'!$J$19-1,'6 Externality'!L78+'7 Emise ze železniční dopravy'!L42,0)</f>
        <v>0</v>
      </c>
      <c r="N7" s="887">
        <f>IF(N2&lt;='0 Úvod'!$G$19+'0 Úvod'!$J$19-1,'6 Externality'!M78+'7 Emise ze železniční dopravy'!M42,0)</f>
        <v>0</v>
      </c>
      <c r="O7" s="887">
        <f>IF(O2&lt;='0 Úvod'!$G$19+'0 Úvod'!$J$19-1,'6 Externality'!N78+'7 Emise ze železniční dopravy'!N42,0)</f>
        <v>0</v>
      </c>
      <c r="P7" s="887">
        <f>IF(P2&lt;='0 Úvod'!$G$19+'0 Úvod'!$J$19-1,'6 Externality'!O78+'7 Emise ze železniční dopravy'!O42,0)</f>
        <v>0</v>
      </c>
      <c r="Q7" s="887">
        <f>IF(Q2&lt;='0 Úvod'!$G$19+'0 Úvod'!$J$19-1,'6 Externality'!P78+'7 Emise ze železniční dopravy'!P42,0)</f>
        <v>0</v>
      </c>
      <c r="R7" s="887">
        <f>IF(R2&lt;='0 Úvod'!$G$19+'0 Úvod'!$J$19-1,'6 Externality'!Q78+'7 Emise ze železniční dopravy'!Q42,0)</f>
        <v>0</v>
      </c>
      <c r="S7" s="887">
        <f>IF(S2&lt;='0 Úvod'!$G$19+'0 Úvod'!$J$19-1,'6 Externality'!R78+'7 Emise ze železniční dopravy'!R42,0)</f>
        <v>0</v>
      </c>
      <c r="T7" s="887">
        <f>IF(T2&lt;='0 Úvod'!$G$19+'0 Úvod'!$J$19-1,'6 Externality'!S78+'7 Emise ze železniční dopravy'!S42,0)</f>
        <v>0</v>
      </c>
      <c r="U7" s="887">
        <f>IF(U2&lt;='0 Úvod'!$G$19+'0 Úvod'!$J$19-1,'6 Externality'!T78+'7 Emise ze železniční dopravy'!T42,0)</f>
        <v>0</v>
      </c>
      <c r="V7" s="887">
        <f>IF(V2&lt;='0 Úvod'!$G$19+'0 Úvod'!$J$19-1,'6 Externality'!U78+'7 Emise ze železniční dopravy'!U42,0)</f>
        <v>0</v>
      </c>
      <c r="W7" s="887">
        <f>IF(W2&lt;='0 Úvod'!$G$19+'0 Úvod'!$J$19-1,'6 Externality'!V78+'7 Emise ze železniční dopravy'!V42,0)</f>
        <v>0</v>
      </c>
      <c r="X7" s="887">
        <f>IF(X2&lt;='0 Úvod'!$G$19+'0 Úvod'!$J$19-1,'6 Externality'!W78+'7 Emise ze železniční dopravy'!W42,0)</f>
        <v>0</v>
      </c>
      <c r="Y7" s="887">
        <f>IF(Y2&lt;='0 Úvod'!$G$19+'0 Úvod'!$J$19-1,'6 Externality'!X78+'7 Emise ze železniční dopravy'!X42,0)</f>
        <v>0</v>
      </c>
      <c r="Z7" s="887">
        <f>IF(Z2&lt;='0 Úvod'!$G$19+'0 Úvod'!$J$19-1,'6 Externality'!Y78+'7 Emise ze železniční dopravy'!Y42,0)</f>
        <v>0</v>
      </c>
      <c r="AA7" s="887">
        <f>IF(AA2&lt;='0 Úvod'!$G$19+'0 Úvod'!$J$19-1,'6 Externality'!Z78+'7 Emise ze železniční dopravy'!Z42,0)</f>
        <v>0</v>
      </c>
      <c r="AB7" s="887">
        <f>IF(AB2&lt;='0 Úvod'!$G$19+'0 Úvod'!$J$19-1,'6 Externality'!AA78+'7 Emise ze železniční dopravy'!AA42,0)</f>
        <v>0</v>
      </c>
      <c r="AC7" s="887">
        <f>IF(AC2&lt;='0 Úvod'!$G$19+'0 Úvod'!$J$19-1,'6 Externality'!AB78+'7 Emise ze železniční dopravy'!AB42,0)</f>
        <v>0</v>
      </c>
      <c r="AD7" s="888">
        <f>IF(AD2&lt;='0 Úvod'!$G$19+'0 Úvod'!$J$19-1,'6 Externality'!AC78+'7 Emise ze železniční dopravy'!AC42,0)</f>
        <v>0</v>
      </c>
    </row>
    <row r="8" spans="1:30" ht="11.4">
      <c r="A8" s="442"/>
      <c r="B8" s="877"/>
      <c r="C8" s="878" t="s">
        <v>164</v>
      </c>
      <c r="D8" s="884">
        <f t="shared" si="2"/>
        <v>0</v>
      </c>
      <c r="E8" s="885"/>
      <c r="F8" s="886">
        <f>IF(F2&lt;='0 Úvod'!$G$19+'0 Úvod'!$J$19-1,'8 Bezpečnost železniční dopravy'!E25,0)</f>
        <v>0</v>
      </c>
      <c r="G8" s="887">
        <f>IF(G2&lt;='0 Úvod'!$G$19+'0 Úvod'!$J$19-1,'8 Bezpečnost železniční dopravy'!F25,0)</f>
        <v>0</v>
      </c>
      <c r="H8" s="887">
        <f>IF(H2&lt;='0 Úvod'!$G$19+'0 Úvod'!$J$19-1,'8 Bezpečnost železniční dopravy'!G25,0)</f>
        <v>0</v>
      </c>
      <c r="I8" s="887">
        <f>IF(I2&lt;='0 Úvod'!$G$19+'0 Úvod'!$J$19-1,'8 Bezpečnost železniční dopravy'!H25,0)</f>
        <v>0</v>
      </c>
      <c r="J8" s="887">
        <f>IF(J2&lt;='0 Úvod'!$G$19+'0 Úvod'!$J$19-1,'8 Bezpečnost železniční dopravy'!I25,0)</f>
        <v>0</v>
      </c>
      <c r="K8" s="887">
        <f>IF(K2&lt;='0 Úvod'!$G$19+'0 Úvod'!$J$19-1,'8 Bezpečnost železniční dopravy'!J25,0)</f>
        <v>0</v>
      </c>
      <c r="L8" s="887">
        <f>IF(L2&lt;='0 Úvod'!$G$19+'0 Úvod'!$J$19-1,'8 Bezpečnost železniční dopravy'!K25,0)</f>
        <v>0</v>
      </c>
      <c r="M8" s="887">
        <f>IF(M2&lt;='0 Úvod'!$G$19+'0 Úvod'!$J$19-1,'8 Bezpečnost železniční dopravy'!L25,0)</f>
        <v>0</v>
      </c>
      <c r="N8" s="887">
        <f>IF(N2&lt;='0 Úvod'!$G$19+'0 Úvod'!$J$19-1,'8 Bezpečnost železniční dopravy'!M25,0)</f>
        <v>0</v>
      </c>
      <c r="O8" s="887">
        <f>IF(O2&lt;='0 Úvod'!$G$19+'0 Úvod'!$J$19-1,'8 Bezpečnost železniční dopravy'!N25,0)</f>
        <v>0</v>
      </c>
      <c r="P8" s="887">
        <f>IF(P2&lt;='0 Úvod'!$G$19+'0 Úvod'!$J$19-1,'8 Bezpečnost železniční dopravy'!O25,0)</f>
        <v>0</v>
      </c>
      <c r="Q8" s="887">
        <f>IF(Q2&lt;='0 Úvod'!$G$19+'0 Úvod'!$J$19-1,'8 Bezpečnost železniční dopravy'!P25,0)</f>
        <v>0</v>
      </c>
      <c r="R8" s="887">
        <f>IF(R2&lt;='0 Úvod'!$G$19+'0 Úvod'!$J$19-1,'8 Bezpečnost železniční dopravy'!Q25,0)</f>
        <v>0</v>
      </c>
      <c r="S8" s="887">
        <f>IF(S2&lt;='0 Úvod'!$G$19+'0 Úvod'!$J$19-1,'8 Bezpečnost železniční dopravy'!R25,0)</f>
        <v>0</v>
      </c>
      <c r="T8" s="887">
        <f>IF(T2&lt;='0 Úvod'!$G$19+'0 Úvod'!$J$19-1,'8 Bezpečnost železniční dopravy'!S25,0)</f>
        <v>0</v>
      </c>
      <c r="U8" s="887">
        <f>IF(U2&lt;='0 Úvod'!$G$19+'0 Úvod'!$J$19-1,'8 Bezpečnost železniční dopravy'!T25,0)</f>
        <v>0</v>
      </c>
      <c r="V8" s="887">
        <f>IF(V2&lt;='0 Úvod'!$G$19+'0 Úvod'!$J$19-1,'8 Bezpečnost železniční dopravy'!U25,0)</f>
        <v>0</v>
      </c>
      <c r="W8" s="887">
        <f>IF(W2&lt;='0 Úvod'!$G$19+'0 Úvod'!$J$19-1,'8 Bezpečnost železniční dopravy'!V25,0)</f>
        <v>0</v>
      </c>
      <c r="X8" s="887">
        <f>IF(X2&lt;='0 Úvod'!$G$19+'0 Úvod'!$J$19-1,'8 Bezpečnost železniční dopravy'!W25,0)</f>
        <v>0</v>
      </c>
      <c r="Y8" s="887">
        <f>IF(Y2&lt;='0 Úvod'!$G$19+'0 Úvod'!$J$19-1,'8 Bezpečnost železniční dopravy'!X25,0)</f>
        <v>0</v>
      </c>
      <c r="Z8" s="887">
        <f>IF(Z2&lt;='0 Úvod'!$G$19+'0 Úvod'!$J$19-1,'8 Bezpečnost železniční dopravy'!Y25,0)</f>
        <v>0</v>
      </c>
      <c r="AA8" s="887">
        <f>IF(AA2&lt;='0 Úvod'!$G$19+'0 Úvod'!$J$19-1,'8 Bezpečnost železniční dopravy'!Z25,0)</f>
        <v>0</v>
      </c>
      <c r="AB8" s="887">
        <f>IF(AB2&lt;='0 Úvod'!$G$19+'0 Úvod'!$J$19-1,'8 Bezpečnost železniční dopravy'!AA25,0)</f>
        <v>0</v>
      </c>
      <c r="AC8" s="887">
        <f>IF(AC2&lt;='0 Úvod'!$G$19+'0 Úvod'!$J$19-1,'8 Bezpečnost železniční dopravy'!AB25,0)</f>
        <v>0</v>
      </c>
      <c r="AD8" s="888">
        <f>IF(AD2&lt;='0 Úvod'!$G$19+'0 Úvod'!$J$19-1,'8 Bezpečnost železniční dopravy'!AC25,0)</f>
        <v>0</v>
      </c>
    </row>
    <row r="9" spans="1:30" ht="11.4">
      <c r="A9" s="442"/>
      <c r="B9" s="877"/>
      <c r="C9" s="444" t="s">
        <v>162</v>
      </c>
      <c r="D9" s="884">
        <f t="shared" si="2"/>
        <v>0</v>
      </c>
      <c r="E9" s="896"/>
      <c r="F9" s="445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7"/>
    </row>
    <row r="10" spans="2:30" ht="12">
      <c r="B10" s="889"/>
      <c r="C10" s="890" t="s">
        <v>176</v>
      </c>
      <c r="D10" s="891">
        <f>SUM(D4:D9)</f>
        <v>0</v>
      </c>
      <c r="E10" s="892"/>
      <c r="F10" s="893">
        <f aca="true" t="shared" si="3" ref="F10:T10">SUM(F4:F9)</f>
        <v>0</v>
      </c>
      <c r="G10" s="894">
        <f t="shared" si="3"/>
        <v>0</v>
      </c>
      <c r="H10" s="894">
        <f t="shared" si="3"/>
        <v>0</v>
      </c>
      <c r="I10" s="894">
        <f t="shared" si="3"/>
        <v>0</v>
      </c>
      <c r="J10" s="894">
        <f t="shared" si="3"/>
        <v>0</v>
      </c>
      <c r="K10" s="894">
        <f t="shared" si="3"/>
        <v>0</v>
      </c>
      <c r="L10" s="894">
        <f t="shared" si="3"/>
        <v>0</v>
      </c>
      <c r="M10" s="894">
        <f t="shared" si="3"/>
        <v>0</v>
      </c>
      <c r="N10" s="894">
        <f t="shared" si="3"/>
        <v>0</v>
      </c>
      <c r="O10" s="894">
        <f t="shared" si="3"/>
        <v>0</v>
      </c>
      <c r="P10" s="894">
        <f t="shared" si="3"/>
        <v>0</v>
      </c>
      <c r="Q10" s="894">
        <f t="shared" si="3"/>
        <v>0</v>
      </c>
      <c r="R10" s="894">
        <f t="shared" si="3"/>
        <v>0</v>
      </c>
      <c r="S10" s="894">
        <f t="shared" si="3"/>
        <v>0</v>
      </c>
      <c r="T10" s="894">
        <f t="shared" si="3"/>
        <v>0</v>
      </c>
      <c r="U10" s="894">
        <f aca="true" t="shared" si="4" ref="U10:AC10">SUM(U4:U9)</f>
        <v>0</v>
      </c>
      <c r="V10" s="894">
        <f t="shared" si="4"/>
        <v>0</v>
      </c>
      <c r="W10" s="894">
        <f t="shared" si="4"/>
        <v>0</v>
      </c>
      <c r="X10" s="894">
        <f t="shared" si="4"/>
        <v>0</v>
      </c>
      <c r="Y10" s="894">
        <f t="shared" si="4"/>
        <v>0</v>
      </c>
      <c r="Z10" s="894">
        <f t="shared" si="4"/>
        <v>0</v>
      </c>
      <c r="AA10" s="894">
        <f t="shared" si="4"/>
        <v>0</v>
      </c>
      <c r="AB10" s="894">
        <f t="shared" si="4"/>
        <v>0</v>
      </c>
      <c r="AC10" s="894">
        <f t="shared" si="4"/>
        <v>0</v>
      </c>
      <c r="AD10" s="895">
        <f>SUM(AD4:AD9)</f>
        <v>0</v>
      </c>
    </row>
    <row r="11" spans="1:30" ht="11.4">
      <c r="A11" s="442"/>
      <c r="B11" s="897"/>
      <c r="C11" s="444" t="s">
        <v>73</v>
      </c>
      <c r="D11" s="884">
        <f>SUM(F11:AD11,F28:AD28)</f>
        <v>0</v>
      </c>
      <c r="E11" s="896"/>
      <c r="F11" s="445"/>
      <c r="G11" s="446"/>
      <c r="H11" s="446"/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6"/>
      <c r="Y11" s="446"/>
      <c r="Z11" s="446"/>
      <c r="AA11" s="446"/>
      <c r="AB11" s="446"/>
      <c r="AC11" s="446"/>
      <c r="AD11" s="447"/>
    </row>
    <row r="12" spans="1:30" ht="11.4">
      <c r="A12" s="442"/>
      <c r="B12" s="877"/>
      <c r="C12" s="878" t="s">
        <v>198</v>
      </c>
      <c r="D12" s="884">
        <f>SUM(F12:AD12,F29:AD29)</f>
        <v>0</v>
      </c>
      <c r="E12" s="1012">
        <v>0.86</v>
      </c>
      <c r="F12" s="886">
        <f>'1 Celkové investiční náklady'!G11*$E$12</f>
        <v>0</v>
      </c>
      <c r="G12" s="887">
        <f>'1 Celkové investiční náklady'!H11*$E$12</f>
        <v>0</v>
      </c>
      <c r="H12" s="887">
        <f>'1 Celkové investiční náklady'!I11*$E$12</f>
        <v>0</v>
      </c>
      <c r="I12" s="887">
        <f>'1 Celkové investiční náklady'!J11*$E$12</f>
        <v>0</v>
      </c>
      <c r="J12" s="887">
        <f>'1 Celkové investiční náklady'!K11*$E$12</f>
        <v>0</v>
      </c>
      <c r="K12" s="887">
        <f>'1 Celkové investiční náklady'!L11*$E$12</f>
        <v>0</v>
      </c>
      <c r="L12" s="887">
        <f>'1 Celkové investiční náklady'!M11*$E$12</f>
        <v>0</v>
      </c>
      <c r="M12" s="887">
        <f>'1 Celkové investiční náklady'!N11*$E$12</f>
        <v>0</v>
      </c>
      <c r="N12" s="887">
        <f>'1 Celkové investiční náklady'!O11*$E$12</f>
        <v>0</v>
      </c>
      <c r="O12" s="887">
        <f>'1 Celkové investiční náklady'!P11*$E$12</f>
        <v>0</v>
      </c>
      <c r="P12" s="887">
        <f>'1 Celkové investiční náklady'!Q11*$E$12</f>
        <v>0</v>
      </c>
      <c r="Q12" s="887">
        <f>'1 Celkové investiční náklady'!R11*$E$12</f>
        <v>0</v>
      </c>
      <c r="R12" s="887">
        <f>'1 Celkové investiční náklady'!S11*$E$12</f>
        <v>0</v>
      </c>
      <c r="S12" s="887">
        <f>'1 Celkové investiční náklady'!T11*$E$12</f>
        <v>0</v>
      </c>
      <c r="T12" s="887">
        <f>'1 Celkové investiční náklady'!U11*$E$12</f>
        <v>0</v>
      </c>
      <c r="U12" s="887">
        <f>'1 Celkové investiční náklady'!V11*$E$12</f>
        <v>0</v>
      </c>
      <c r="V12" s="887">
        <f>'1 Celkové investiční náklady'!W11*$E$12</f>
        <v>0</v>
      </c>
      <c r="W12" s="887">
        <f>'1 Celkové investiční náklady'!X11*$E$12</f>
        <v>0</v>
      </c>
      <c r="X12" s="887">
        <f>'1 Celkové investiční náklady'!Y11*$E$12</f>
        <v>0</v>
      </c>
      <c r="Y12" s="887">
        <f>'1 Celkové investiční náklady'!Z11*$E$12</f>
        <v>0</v>
      </c>
      <c r="Z12" s="887">
        <f>'1 Celkové investiční náklady'!AA11*$E$12</f>
        <v>0</v>
      </c>
      <c r="AA12" s="887">
        <f>'1 Celkové investiční náklady'!AB11*$E$12</f>
        <v>0</v>
      </c>
      <c r="AB12" s="887">
        <f>'1 Celkové investiční náklady'!AC11*$E$12</f>
        <v>0</v>
      </c>
      <c r="AC12" s="887">
        <f>'1 Celkové investiční náklady'!AD11*$E$12</f>
        <v>0</v>
      </c>
      <c r="AD12" s="888">
        <f>'1 Celkové investiční náklady'!AE11*$E$12</f>
        <v>0</v>
      </c>
    </row>
    <row r="13" spans="1:30" ht="11.4">
      <c r="A13" s="442"/>
      <c r="B13" s="877"/>
      <c r="C13" s="878" t="s">
        <v>199</v>
      </c>
      <c r="D13" s="884" t="e">
        <f>SUM(F13:AD13,F30:AD30)</f>
        <v>#DIV/0!</v>
      </c>
      <c r="E13" s="1012">
        <v>0.86</v>
      </c>
      <c r="F13" s="886">
        <f>'2 Zůstatková hodnota'!E16*$E$13*-1</f>
        <v>0</v>
      </c>
      <c r="G13" s="887">
        <f>'2 Zůstatková hodnota'!F16*$E$13*-1</f>
        <v>0</v>
      </c>
      <c r="H13" s="887">
        <f>'2 Zůstatková hodnota'!G16*$E$13*-1</f>
        <v>0</v>
      </c>
      <c r="I13" s="887">
        <f>'2 Zůstatková hodnota'!H16*$E$13*-1</f>
        <v>0</v>
      </c>
      <c r="J13" s="887">
        <f>'2 Zůstatková hodnota'!I16*$E$13*-1</f>
        <v>0</v>
      </c>
      <c r="K13" s="887">
        <f>'2 Zůstatková hodnota'!J16*$E$13*-1</f>
        <v>0</v>
      </c>
      <c r="L13" s="887">
        <f>'2 Zůstatková hodnota'!K16*$E$13*-1</f>
        <v>0</v>
      </c>
      <c r="M13" s="887">
        <f>'2 Zůstatková hodnota'!L16*$E$13*-1</f>
        <v>0</v>
      </c>
      <c r="N13" s="887">
        <f>'2 Zůstatková hodnota'!M16*$E$13*-1</f>
        <v>0</v>
      </c>
      <c r="O13" s="887">
        <f>'2 Zůstatková hodnota'!N16*$E$13*-1</f>
        <v>0</v>
      </c>
      <c r="P13" s="887">
        <f>'2 Zůstatková hodnota'!O16*$E$13*-1</f>
        <v>0</v>
      </c>
      <c r="Q13" s="887">
        <f>'2 Zůstatková hodnota'!P16*$E$13*-1</f>
        <v>0</v>
      </c>
      <c r="R13" s="887">
        <f>'2 Zůstatková hodnota'!Q16*$E$13*-1</f>
        <v>0</v>
      </c>
      <c r="S13" s="887">
        <f>'2 Zůstatková hodnota'!R16*$E$13*-1</f>
        <v>0</v>
      </c>
      <c r="T13" s="887">
        <f>'2 Zůstatková hodnota'!S16*$E$13*-1</f>
        <v>0</v>
      </c>
      <c r="U13" s="887">
        <f>'2 Zůstatková hodnota'!T16*$E$13*-1</f>
        <v>0</v>
      </c>
      <c r="V13" s="887">
        <f>'2 Zůstatková hodnota'!U16*$E$13*-1</f>
        <v>0</v>
      </c>
      <c r="W13" s="887">
        <f>'2 Zůstatková hodnota'!V16*$E$13*-1</f>
        <v>0</v>
      </c>
      <c r="X13" s="887">
        <f>'2 Zůstatková hodnota'!W16*$E$13*-1</f>
        <v>0</v>
      </c>
      <c r="Y13" s="887">
        <f>'2 Zůstatková hodnota'!X16*$E$13*-1</f>
        <v>0</v>
      </c>
      <c r="Z13" s="887">
        <f>'2 Zůstatková hodnota'!Y16*$E$13*-1</f>
        <v>0</v>
      </c>
      <c r="AA13" s="887">
        <f>'2 Zůstatková hodnota'!Z16*$E$13*-1</f>
        <v>0</v>
      </c>
      <c r="AB13" s="887">
        <f>'2 Zůstatková hodnota'!AA16*$E$13*-1</f>
        <v>0</v>
      </c>
      <c r="AC13" s="887">
        <f>'2 Zůstatková hodnota'!AB16*$E$13*-1</f>
        <v>0</v>
      </c>
      <c r="AD13" s="888">
        <f>'2 Zůstatková hodnota'!AC16*$E$13*-1</f>
        <v>0</v>
      </c>
    </row>
    <row r="14" spans="2:30" ht="12">
      <c r="B14" s="889"/>
      <c r="C14" s="901" t="s">
        <v>177</v>
      </c>
      <c r="D14" s="904" t="e">
        <f aca="true" t="shared" si="5" ref="D14:T14">SUM(D11:D13)</f>
        <v>#DIV/0!</v>
      </c>
      <c r="E14" s="905"/>
      <c r="F14" s="912">
        <f>SUM(F11:F13)</f>
        <v>0</v>
      </c>
      <c r="G14" s="913">
        <f t="shared" si="5"/>
        <v>0</v>
      </c>
      <c r="H14" s="913">
        <f t="shared" si="5"/>
        <v>0</v>
      </c>
      <c r="I14" s="913">
        <f t="shared" si="5"/>
        <v>0</v>
      </c>
      <c r="J14" s="913">
        <f t="shared" si="5"/>
        <v>0</v>
      </c>
      <c r="K14" s="913">
        <f t="shared" si="5"/>
        <v>0</v>
      </c>
      <c r="L14" s="913">
        <f t="shared" si="5"/>
        <v>0</v>
      </c>
      <c r="M14" s="913">
        <f t="shared" si="5"/>
        <v>0</v>
      </c>
      <c r="N14" s="913">
        <f t="shared" si="5"/>
        <v>0</v>
      </c>
      <c r="O14" s="913">
        <f t="shared" si="5"/>
        <v>0</v>
      </c>
      <c r="P14" s="913">
        <f t="shared" si="5"/>
        <v>0</v>
      </c>
      <c r="Q14" s="913">
        <f t="shared" si="5"/>
        <v>0</v>
      </c>
      <c r="R14" s="913">
        <f t="shared" si="5"/>
        <v>0</v>
      </c>
      <c r="S14" s="913">
        <f t="shared" si="5"/>
        <v>0</v>
      </c>
      <c r="T14" s="913">
        <f t="shared" si="5"/>
        <v>0</v>
      </c>
      <c r="U14" s="913">
        <f aca="true" t="shared" si="6" ref="U14:AC14">SUM(U11:U13)</f>
        <v>0</v>
      </c>
      <c r="V14" s="913">
        <f t="shared" si="6"/>
        <v>0</v>
      </c>
      <c r="W14" s="913">
        <f t="shared" si="6"/>
        <v>0</v>
      </c>
      <c r="X14" s="913">
        <f t="shared" si="6"/>
        <v>0</v>
      </c>
      <c r="Y14" s="913">
        <f t="shared" si="6"/>
        <v>0</v>
      </c>
      <c r="Z14" s="913">
        <f t="shared" si="6"/>
        <v>0</v>
      </c>
      <c r="AA14" s="913">
        <f t="shared" si="6"/>
        <v>0</v>
      </c>
      <c r="AB14" s="913">
        <f t="shared" si="6"/>
        <v>0</v>
      </c>
      <c r="AC14" s="913">
        <f t="shared" si="6"/>
        <v>0</v>
      </c>
      <c r="AD14" s="914">
        <f>SUM(AD11:AD13)</f>
        <v>0</v>
      </c>
    </row>
    <row r="15" spans="2:45" ht="12">
      <c r="B15" s="898"/>
      <c r="C15" s="902" t="s">
        <v>0</v>
      </c>
      <c r="D15" s="906" t="e">
        <f>SUM(F15:AD15,F32:AD32)</f>
        <v>#DIV/0!</v>
      </c>
      <c r="E15" s="907"/>
      <c r="F15" s="915">
        <f aca="true" t="shared" si="7" ref="F15:T15">F10-F14</f>
        <v>0</v>
      </c>
      <c r="G15" s="916">
        <f t="shared" si="7"/>
        <v>0</v>
      </c>
      <c r="H15" s="916">
        <f t="shared" si="7"/>
        <v>0</v>
      </c>
      <c r="I15" s="916">
        <f t="shared" si="7"/>
        <v>0</v>
      </c>
      <c r="J15" s="916">
        <f t="shared" si="7"/>
        <v>0</v>
      </c>
      <c r="K15" s="916">
        <f t="shared" si="7"/>
        <v>0</v>
      </c>
      <c r="L15" s="916">
        <f t="shared" si="7"/>
        <v>0</v>
      </c>
      <c r="M15" s="916">
        <f t="shared" si="7"/>
        <v>0</v>
      </c>
      <c r="N15" s="916">
        <f t="shared" si="7"/>
        <v>0</v>
      </c>
      <c r="O15" s="916">
        <f t="shared" si="7"/>
        <v>0</v>
      </c>
      <c r="P15" s="916">
        <f t="shared" si="7"/>
        <v>0</v>
      </c>
      <c r="Q15" s="916">
        <f t="shared" si="7"/>
        <v>0</v>
      </c>
      <c r="R15" s="916">
        <f t="shared" si="7"/>
        <v>0</v>
      </c>
      <c r="S15" s="916">
        <f t="shared" si="7"/>
        <v>0</v>
      </c>
      <c r="T15" s="916">
        <f t="shared" si="7"/>
        <v>0</v>
      </c>
      <c r="U15" s="916">
        <f aca="true" t="shared" si="8" ref="U15:AC15">U10-U14</f>
        <v>0</v>
      </c>
      <c r="V15" s="916">
        <f t="shared" si="8"/>
        <v>0</v>
      </c>
      <c r="W15" s="916">
        <f t="shared" si="8"/>
        <v>0</v>
      </c>
      <c r="X15" s="916">
        <f t="shared" si="8"/>
        <v>0</v>
      </c>
      <c r="Y15" s="916">
        <f t="shared" si="8"/>
        <v>0</v>
      </c>
      <c r="Z15" s="916">
        <f t="shared" si="8"/>
        <v>0</v>
      </c>
      <c r="AA15" s="916">
        <f t="shared" si="8"/>
        <v>0</v>
      </c>
      <c r="AB15" s="916">
        <f t="shared" si="8"/>
        <v>0</v>
      </c>
      <c r="AC15" s="916">
        <f t="shared" si="8"/>
        <v>0</v>
      </c>
      <c r="AD15" s="917">
        <f>AD10-AD14</f>
        <v>0</v>
      </c>
      <c r="AE15" s="443"/>
      <c r="AF15" s="443"/>
      <c r="AG15" s="443"/>
      <c r="AH15" s="443"/>
      <c r="AI15" s="443"/>
      <c r="AJ15" s="443"/>
      <c r="AK15" s="443"/>
      <c r="AL15" s="443"/>
      <c r="AM15" s="443"/>
      <c r="AN15" s="443"/>
      <c r="AO15" s="443"/>
      <c r="AP15" s="443"/>
      <c r="AQ15" s="443"/>
      <c r="AR15" s="443"/>
      <c r="AS15" s="443"/>
    </row>
    <row r="16" spans="1:30" ht="12">
      <c r="A16" s="448"/>
      <c r="B16" s="899"/>
      <c r="C16" s="878" t="s">
        <v>42</v>
      </c>
      <c r="D16" s="908">
        <f>'0 Úvod'!D21</f>
        <v>0.055</v>
      </c>
      <c r="E16" s="909"/>
      <c r="F16" s="918">
        <v>1</v>
      </c>
      <c r="G16" s="919">
        <f>F16/(1+$D$16)</f>
        <v>0.9478672985781991</v>
      </c>
      <c r="H16" s="919">
        <f aca="true" t="shared" si="9" ref="H16:T16">G16/(1+$D$16)</f>
        <v>0.8984524157139329</v>
      </c>
      <c r="I16" s="919">
        <f t="shared" si="9"/>
        <v>0.8516136641838227</v>
      </c>
      <c r="J16" s="919">
        <f t="shared" si="9"/>
        <v>0.8072167433022016</v>
      </c>
      <c r="K16" s="919">
        <f t="shared" si="9"/>
        <v>0.7651343538409494</v>
      </c>
      <c r="L16" s="919">
        <f t="shared" si="9"/>
        <v>0.7252458330245967</v>
      </c>
      <c r="M16" s="919">
        <f t="shared" si="9"/>
        <v>0.6874368085541201</v>
      </c>
      <c r="N16" s="919">
        <f t="shared" si="9"/>
        <v>0.6515988706674125</v>
      </c>
      <c r="O16" s="919">
        <f t="shared" si="9"/>
        <v>0.6176292612961256</v>
      </c>
      <c r="P16" s="919">
        <f t="shared" si="9"/>
        <v>0.5854305794276072</v>
      </c>
      <c r="Q16" s="919">
        <f t="shared" si="9"/>
        <v>0.5549105018271159</v>
      </c>
      <c r="R16" s="919">
        <f t="shared" si="9"/>
        <v>0.5259815183195411</v>
      </c>
      <c r="S16" s="919">
        <f t="shared" si="9"/>
        <v>0.498560680871603</v>
      </c>
      <c r="T16" s="919">
        <f t="shared" si="9"/>
        <v>0.47256936575507397</v>
      </c>
      <c r="U16" s="919">
        <f aca="true" t="shared" si="10" ref="U16:AD16">T16/(1+$D$16)</f>
        <v>0.44793304810907486</v>
      </c>
      <c r="V16" s="919">
        <f t="shared" si="10"/>
        <v>0.4245810882550473</v>
      </c>
      <c r="W16" s="919">
        <f t="shared" si="10"/>
        <v>0.40244652915170365</v>
      </c>
      <c r="X16" s="919">
        <f t="shared" si="10"/>
        <v>0.3814659044091978</v>
      </c>
      <c r="Y16" s="919">
        <f t="shared" si="10"/>
        <v>0.36157905631203585</v>
      </c>
      <c r="Z16" s="919">
        <f t="shared" si="10"/>
        <v>0.342728963328944</v>
      </c>
      <c r="AA16" s="919">
        <f t="shared" si="10"/>
        <v>0.3248615766151128</v>
      </c>
      <c r="AB16" s="919">
        <f t="shared" si="10"/>
        <v>0.3079256650380216</v>
      </c>
      <c r="AC16" s="919">
        <f t="shared" si="10"/>
        <v>0.2918726682824849</v>
      </c>
      <c r="AD16" s="920">
        <f t="shared" si="10"/>
        <v>0.2766565576137298</v>
      </c>
    </row>
    <row r="17" spans="1:30" s="443" customFormat="1" ht="12.6" thickBot="1">
      <c r="A17" s="449"/>
      <c r="B17" s="900"/>
      <c r="C17" s="903" t="s">
        <v>163</v>
      </c>
      <c r="D17" s="910" t="e">
        <f>SUM(F17:AD17,F34:AD34)</f>
        <v>#DIV/0!</v>
      </c>
      <c r="E17" s="911"/>
      <c r="F17" s="921">
        <f>F15*F16</f>
        <v>0</v>
      </c>
      <c r="G17" s="922">
        <f aca="true" t="shared" si="11" ref="G17:AC17">G15*G16</f>
        <v>0</v>
      </c>
      <c r="H17" s="922">
        <f t="shared" si="11"/>
        <v>0</v>
      </c>
      <c r="I17" s="922">
        <f t="shared" si="11"/>
        <v>0</v>
      </c>
      <c r="J17" s="922">
        <f t="shared" si="11"/>
        <v>0</v>
      </c>
      <c r="K17" s="922">
        <f t="shared" si="11"/>
        <v>0</v>
      </c>
      <c r="L17" s="922">
        <f t="shared" si="11"/>
        <v>0</v>
      </c>
      <c r="M17" s="922">
        <f t="shared" si="11"/>
        <v>0</v>
      </c>
      <c r="N17" s="922">
        <f t="shared" si="11"/>
        <v>0</v>
      </c>
      <c r="O17" s="922">
        <f t="shared" si="11"/>
        <v>0</v>
      </c>
      <c r="P17" s="922">
        <f t="shared" si="11"/>
        <v>0</v>
      </c>
      <c r="Q17" s="922">
        <f t="shared" si="11"/>
        <v>0</v>
      </c>
      <c r="R17" s="922">
        <f t="shared" si="11"/>
        <v>0</v>
      </c>
      <c r="S17" s="922">
        <f t="shared" si="11"/>
        <v>0</v>
      </c>
      <c r="T17" s="922">
        <f t="shared" si="11"/>
        <v>0</v>
      </c>
      <c r="U17" s="922">
        <f t="shared" si="11"/>
        <v>0</v>
      </c>
      <c r="V17" s="922">
        <f t="shared" si="11"/>
        <v>0</v>
      </c>
      <c r="W17" s="922">
        <f t="shared" si="11"/>
        <v>0</v>
      </c>
      <c r="X17" s="922">
        <f t="shared" si="11"/>
        <v>0</v>
      </c>
      <c r="Y17" s="922">
        <f t="shared" si="11"/>
        <v>0</v>
      </c>
      <c r="Z17" s="922">
        <f t="shared" si="11"/>
        <v>0</v>
      </c>
      <c r="AA17" s="922">
        <f t="shared" si="11"/>
        <v>0</v>
      </c>
      <c r="AB17" s="922">
        <f t="shared" si="11"/>
        <v>0</v>
      </c>
      <c r="AC17" s="922">
        <f t="shared" si="11"/>
        <v>0</v>
      </c>
      <c r="AD17" s="923">
        <f>AD15*AD16</f>
        <v>0</v>
      </c>
    </row>
    <row r="18" spans="3:29" ht="13.5" customHeight="1" thickBot="1">
      <c r="C18" s="450"/>
      <c r="F18" s="443"/>
      <c r="G18" s="443"/>
      <c r="H18" s="443"/>
      <c r="I18" s="443"/>
      <c r="J18" s="443"/>
      <c r="K18" s="443"/>
      <c r="L18" s="443"/>
      <c r="M18" s="443"/>
      <c r="N18" s="443"/>
      <c r="O18" s="443"/>
      <c r="P18" s="443"/>
      <c r="Q18" s="443"/>
      <c r="R18" s="443"/>
      <c r="S18" s="443"/>
      <c r="T18" s="443"/>
      <c r="U18" s="443"/>
      <c r="V18" s="443"/>
      <c r="W18" s="443"/>
      <c r="X18" s="443"/>
      <c r="Y18" s="443"/>
      <c r="Z18" s="443"/>
      <c r="AA18" s="443"/>
      <c r="AB18" s="443"/>
      <c r="AC18" s="443"/>
    </row>
    <row r="19" spans="2:30" ht="13.2">
      <c r="B19" s="871" t="str">
        <f>B2</f>
        <v xml:space="preserve">10.1. </v>
      </c>
      <c r="C19" s="924" t="str">
        <f>C2</f>
        <v>Ekonomická analýza (CZK)</v>
      </c>
      <c r="D19" s="925"/>
      <c r="E19" s="1181" t="s">
        <v>294</v>
      </c>
      <c r="F19" s="1066">
        <f>AD2+1</f>
        <v>2039</v>
      </c>
      <c r="G19" s="1064">
        <f aca="true" t="shared" si="12" ref="G19:T19">F19+1</f>
        <v>2040</v>
      </c>
      <c r="H19" s="1064">
        <f t="shared" si="12"/>
        <v>2041</v>
      </c>
      <c r="I19" s="1064">
        <f t="shared" si="12"/>
        <v>2042</v>
      </c>
      <c r="J19" s="1064">
        <f t="shared" si="12"/>
        <v>2043</v>
      </c>
      <c r="K19" s="1064">
        <f t="shared" si="12"/>
        <v>2044</v>
      </c>
      <c r="L19" s="1064">
        <f t="shared" si="12"/>
        <v>2045</v>
      </c>
      <c r="M19" s="1064">
        <f t="shared" si="12"/>
        <v>2046</v>
      </c>
      <c r="N19" s="1064">
        <f t="shared" si="12"/>
        <v>2047</v>
      </c>
      <c r="O19" s="1064">
        <f t="shared" si="12"/>
        <v>2048</v>
      </c>
      <c r="P19" s="1064">
        <f t="shared" si="12"/>
        <v>2049</v>
      </c>
      <c r="Q19" s="1064">
        <f t="shared" si="12"/>
        <v>2050</v>
      </c>
      <c r="R19" s="1064">
        <f t="shared" si="12"/>
        <v>2051</v>
      </c>
      <c r="S19" s="1064">
        <f t="shared" si="12"/>
        <v>2052</v>
      </c>
      <c r="T19" s="1064">
        <f t="shared" si="12"/>
        <v>2053</v>
      </c>
      <c r="U19" s="1064">
        <f aca="true" t="shared" si="13" ref="U19:AD19">T19+1</f>
        <v>2054</v>
      </c>
      <c r="V19" s="1064">
        <f t="shared" si="13"/>
        <v>2055</v>
      </c>
      <c r="W19" s="1064">
        <f t="shared" si="13"/>
        <v>2056</v>
      </c>
      <c r="X19" s="1064">
        <f t="shared" si="13"/>
        <v>2057</v>
      </c>
      <c r="Y19" s="1064">
        <f t="shared" si="13"/>
        <v>2058</v>
      </c>
      <c r="Z19" s="1064">
        <f t="shared" si="13"/>
        <v>2059</v>
      </c>
      <c r="AA19" s="1064">
        <f t="shared" si="13"/>
        <v>2060</v>
      </c>
      <c r="AB19" s="1064">
        <f t="shared" si="13"/>
        <v>2061</v>
      </c>
      <c r="AC19" s="1064">
        <f t="shared" si="13"/>
        <v>2062</v>
      </c>
      <c r="AD19" s="1078">
        <f t="shared" si="13"/>
        <v>2063</v>
      </c>
    </row>
    <row r="20" spans="1:30" ht="13.8" thickBot="1">
      <c r="A20" s="442"/>
      <c r="B20" s="874" t="s">
        <v>11</v>
      </c>
      <c r="C20" s="926"/>
      <c r="D20" s="927"/>
      <c r="E20" s="1182"/>
      <c r="F20" s="1100"/>
      <c r="G20" s="1099"/>
      <c r="H20" s="1099"/>
      <c r="I20" s="1099"/>
      <c r="J20" s="1099"/>
      <c r="K20" s="1099"/>
      <c r="L20" s="1099"/>
      <c r="M20" s="1099"/>
      <c r="N20" s="1099"/>
      <c r="O20" s="1099"/>
      <c r="P20" s="1099"/>
      <c r="Q20" s="1099"/>
      <c r="R20" s="1099"/>
      <c r="S20" s="1099"/>
      <c r="T20" s="1099"/>
      <c r="U20" s="1099"/>
      <c r="V20" s="1099"/>
      <c r="W20" s="1099"/>
      <c r="X20" s="1099"/>
      <c r="Y20" s="1099"/>
      <c r="Z20" s="1099"/>
      <c r="AA20" s="1099"/>
      <c r="AB20" s="1099"/>
      <c r="AC20" s="1099"/>
      <c r="AD20" s="1049"/>
    </row>
    <row r="21" spans="1:30" ht="12">
      <c r="A21" s="442"/>
      <c r="B21" s="897"/>
      <c r="C21" s="878" t="str">
        <f aca="true" t="shared" si="14" ref="C21:C27">C4</f>
        <v>Celkem provozní náklady železnice - úspora</v>
      </c>
      <c r="D21" s="928"/>
      <c r="E21" s="880"/>
      <c r="F21" s="882">
        <f>IF(F19&lt;='0 Úvod'!$G$19+'0 Úvod'!$J$19-1,-'3 Provozní náklady železnice'!E56,0)</f>
        <v>0</v>
      </c>
      <c r="G21" s="882">
        <f>IF(G19&lt;='0 Úvod'!$G$19+'0 Úvod'!$J$19-1,-'3 Provozní náklady železnice'!F56,0)</f>
        <v>0</v>
      </c>
      <c r="H21" s="882">
        <f>IF(H19&lt;='0 Úvod'!$G$19+'0 Úvod'!$J$19-1,-'3 Provozní náklady železnice'!G56,0)</f>
        <v>0</v>
      </c>
      <c r="I21" s="882">
        <f>IF(I19&lt;='0 Úvod'!$G$19+'0 Úvod'!$J$19-1,-'3 Provozní náklady železnice'!H56,0)</f>
        <v>0</v>
      </c>
      <c r="J21" s="882">
        <f>IF(J19&lt;='0 Úvod'!$G$19+'0 Úvod'!$J$19-1,-'3 Provozní náklady železnice'!I56,0)</f>
        <v>0</v>
      </c>
      <c r="K21" s="882">
        <f>IF(K19&lt;='0 Úvod'!$G$19+'0 Úvod'!$J$19-1,-'3 Provozní náklady železnice'!J56,0)</f>
        <v>0</v>
      </c>
      <c r="L21" s="882">
        <f>IF(L19&lt;='0 Úvod'!$G$19+'0 Úvod'!$J$19-1,-'3 Provozní náklady železnice'!K56,0)</f>
        <v>0</v>
      </c>
      <c r="M21" s="882">
        <f>IF(M19&lt;='0 Úvod'!$G$19+'0 Úvod'!$J$19-1,-'3 Provozní náklady železnice'!L56,0)</f>
        <v>0</v>
      </c>
      <c r="N21" s="882">
        <f>IF(N19&lt;='0 Úvod'!$G$19+'0 Úvod'!$J$19-1,-'3 Provozní náklady železnice'!M56,0)</f>
        <v>0</v>
      </c>
      <c r="O21" s="882">
        <f>IF(O19&lt;='0 Úvod'!$G$19+'0 Úvod'!$J$19-1,-'3 Provozní náklady železnice'!N56,0)</f>
        <v>0</v>
      </c>
      <c r="P21" s="882">
        <f>IF(P19&lt;='0 Úvod'!$G$19+'0 Úvod'!$J$19-1,-'3 Provozní náklady železnice'!O56,0)</f>
        <v>0</v>
      </c>
      <c r="Q21" s="882">
        <f>IF(Q19&lt;='0 Úvod'!$G$19+'0 Úvod'!$J$19-1,-'3 Provozní náklady železnice'!P56,0)</f>
        <v>0</v>
      </c>
      <c r="R21" s="882">
        <f>IF(R19&lt;='0 Úvod'!$G$19+'0 Úvod'!$J$19-1,-'3 Provozní náklady železnice'!Q56,0)</f>
        <v>0</v>
      </c>
      <c r="S21" s="882">
        <f>IF(S19&lt;='0 Úvod'!$G$19+'0 Úvod'!$J$19-1,-'3 Provozní náklady železnice'!R56,0)</f>
        <v>0</v>
      </c>
      <c r="T21" s="882">
        <f>IF(T19&lt;='0 Úvod'!$G$19+'0 Úvod'!$J$19-1,-'3 Provozní náklady železnice'!S56,0)</f>
        <v>0</v>
      </c>
      <c r="U21" s="882">
        <f>IF(U19&lt;='0 Úvod'!$G$19+'0 Úvod'!$J$19-1,-'3 Provozní náklady železnice'!T56,0)</f>
        <v>0</v>
      </c>
      <c r="V21" s="882">
        <f>IF(V19&lt;='0 Úvod'!$G$19+'0 Úvod'!$J$19-1,-'3 Provozní náklady železnice'!U56,0)</f>
        <v>0</v>
      </c>
      <c r="W21" s="882">
        <f>IF(W19&lt;='0 Úvod'!$G$19+'0 Úvod'!$J$19-1,-'3 Provozní náklady železnice'!V56,0)</f>
        <v>0</v>
      </c>
      <c r="X21" s="882">
        <f>IF(X19&lt;='0 Úvod'!$G$19+'0 Úvod'!$J$19-1,-'3 Provozní náklady železnice'!W56,0)</f>
        <v>0</v>
      </c>
      <c r="Y21" s="882">
        <f>IF(Y19&lt;='0 Úvod'!$G$19+'0 Úvod'!$J$19-1,-'3 Provozní náklady železnice'!X56,0)</f>
        <v>0</v>
      </c>
      <c r="Z21" s="882">
        <f>IF(Z19&lt;='0 Úvod'!$G$19+'0 Úvod'!$J$19-1,-'3 Provozní náklady železnice'!Y56,0)</f>
        <v>0</v>
      </c>
      <c r="AA21" s="882">
        <f>IF(AA19&lt;='0 Úvod'!$G$19+'0 Úvod'!$J$19-1,-'3 Provozní náklady železnice'!Z56,0)</f>
        <v>0</v>
      </c>
      <c r="AB21" s="882">
        <f>IF(AB19&lt;='0 Úvod'!$G$19+'0 Úvod'!$J$19-1,-'3 Provozní náklady železnice'!AA56,0)</f>
        <v>0</v>
      </c>
      <c r="AC21" s="882">
        <f>IF(AC19&lt;='0 Úvod'!$G$19+'0 Úvod'!$J$19-1,-'3 Provozní náklady železnice'!AB56,0)</f>
        <v>0</v>
      </c>
      <c r="AD21" s="883">
        <f>IF(AD19&lt;='0 Úvod'!$G$19+'0 Úvod'!$J$19-1,-'3 Provozní náklady železnice'!AC56,0)</f>
        <v>0</v>
      </c>
    </row>
    <row r="22" spans="1:30" ht="12">
      <c r="A22" s="442"/>
      <c r="B22" s="897"/>
      <c r="C22" s="929" t="str">
        <f t="shared" si="14"/>
        <v>Celkem úspory v silniční dopravě</v>
      </c>
      <c r="D22" s="930"/>
      <c r="E22" s="931"/>
      <c r="F22" s="887">
        <f>IF(F19&lt;='0 Úvod'!$G$19+'0 Úvod'!$J$19-1,'4 Úspory v silniční dopravě'!E41,0)</f>
        <v>0</v>
      </c>
      <c r="G22" s="887">
        <f>IF(G19&lt;='0 Úvod'!$G$19+'0 Úvod'!$J$19-1,'4 Úspory v silniční dopravě'!F41,0)</f>
        <v>0</v>
      </c>
      <c r="H22" s="887">
        <f>IF(H19&lt;='0 Úvod'!$G$19+'0 Úvod'!$J$19-1,'4 Úspory v silniční dopravě'!G41,0)</f>
        <v>0</v>
      </c>
      <c r="I22" s="887">
        <f>IF(I19&lt;='0 Úvod'!$G$19+'0 Úvod'!$J$19-1,'4 Úspory v silniční dopravě'!H41,0)</f>
        <v>0</v>
      </c>
      <c r="J22" s="887">
        <f>IF(J19&lt;='0 Úvod'!$G$19+'0 Úvod'!$J$19-1,'4 Úspory v silniční dopravě'!I41,0)</f>
        <v>0</v>
      </c>
      <c r="K22" s="887">
        <f>IF(K19&lt;='0 Úvod'!$G$19+'0 Úvod'!$J$19-1,'4 Úspory v silniční dopravě'!J41,0)</f>
        <v>0</v>
      </c>
      <c r="L22" s="887">
        <f>IF(L19&lt;='0 Úvod'!$G$19+'0 Úvod'!$J$19-1,'4 Úspory v silniční dopravě'!K41,0)</f>
        <v>0</v>
      </c>
      <c r="M22" s="887">
        <f>IF(M19&lt;='0 Úvod'!$G$19+'0 Úvod'!$J$19-1,'4 Úspory v silniční dopravě'!L41,0)</f>
        <v>0</v>
      </c>
      <c r="N22" s="887">
        <f>IF(N19&lt;='0 Úvod'!$G$19+'0 Úvod'!$J$19-1,'4 Úspory v silniční dopravě'!M41,0)</f>
        <v>0</v>
      </c>
      <c r="O22" s="887">
        <f>IF(O19&lt;='0 Úvod'!$G$19+'0 Úvod'!$J$19-1,'4 Úspory v silniční dopravě'!N41,0)</f>
        <v>0</v>
      </c>
      <c r="P22" s="887">
        <f>IF(P19&lt;='0 Úvod'!$G$19+'0 Úvod'!$J$19-1,'4 Úspory v silniční dopravě'!O41,0)</f>
        <v>0</v>
      </c>
      <c r="Q22" s="887">
        <f>IF(Q19&lt;='0 Úvod'!$G$19+'0 Úvod'!$J$19-1,'4 Úspory v silniční dopravě'!P41,0)</f>
        <v>0</v>
      </c>
      <c r="R22" s="887">
        <f>IF(R19&lt;='0 Úvod'!$G$19+'0 Úvod'!$J$19-1,'4 Úspory v silniční dopravě'!Q41,0)</f>
        <v>0</v>
      </c>
      <c r="S22" s="887">
        <f>IF(S19&lt;='0 Úvod'!$G$19+'0 Úvod'!$J$19-1,'4 Úspory v silniční dopravě'!R41,0)</f>
        <v>0</v>
      </c>
      <c r="T22" s="887">
        <f>IF(T19&lt;='0 Úvod'!$G$19+'0 Úvod'!$J$19-1,'4 Úspory v silniční dopravě'!S41,0)</f>
        <v>0</v>
      </c>
      <c r="U22" s="887">
        <f>IF(U19&lt;='0 Úvod'!$G$19+'0 Úvod'!$J$19-1,'4 Úspory v silniční dopravě'!T41,0)</f>
        <v>0</v>
      </c>
      <c r="V22" s="887">
        <f>IF(V19&lt;='0 Úvod'!$G$19+'0 Úvod'!$J$19-1,'4 Úspory v silniční dopravě'!U41,0)</f>
        <v>0</v>
      </c>
      <c r="W22" s="887">
        <f>IF(W19&lt;='0 Úvod'!$G$19+'0 Úvod'!$J$19-1,'4 Úspory v silniční dopravě'!V41,0)</f>
        <v>0</v>
      </c>
      <c r="X22" s="887">
        <f>IF(X19&lt;='0 Úvod'!$G$19+'0 Úvod'!$J$19-1,'4 Úspory v silniční dopravě'!W41,0)</f>
        <v>0</v>
      </c>
      <c r="Y22" s="887">
        <f>IF(Y19&lt;='0 Úvod'!$G$19+'0 Úvod'!$J$19-1,'4 Úspory v silniční dopravě'!X41,0)</f>
        <v>0</v>
      </c>
      <c r="Z22" s="887">
        <f>IF(Z19&lt;='0 Úvod'!$G$19+'0 Úvod'!$J$19-1,'4 Úspory v silniční dopravě'!Y41,0)</f>
        <v>0</v>
      </c>
      <c r="AA22" s="887">
        <f>IF(AA19&lt;='0 Úvod'!$G$19+'0 Úvod'!$J$19-1,'4 Úspory v silniční dopravě'!Z41,0)</f>
        <v>0</v>
      </c>
      <c r="AB22" s="887">
        <f>IF(AB19&lt;='0 Úvod'!$G$19+'0 Úvod'!$J$19-1,'4 Úspory v silniční dopravě'!AA41,0)</f>
        <v>0</v>
      </c>
      <c r="AC22" s="887">
        <f>IF(AC19&lt;='0 Úvod'!$G$19+'0 Úvod'!$J$19-1,'4 Úspory v silniční dopravě'!AB41,0)</f>
        <v>0</v>
      </c>
      <c r="AD22" s="888">
        <f>IF(AD19&lt;='0 Úvod'!$G$19+'0 Úvod'!$J$19-1,'4 Úspory v silniční dopravě'!AC41,0)</f>
        <v>0</v>
      </c>
    </row>
    <row r="23" spans="1:30" ht="12">
      <c r="A23" s="442"/>
      <c r="B23" s="897"/>
      <c r="C23" s="929" t="str">
        <f t="shared" si="14"/>
        <v>Celkem úspory z cestovních dob</v>
      </c>
      <c r="D23" s="930"/>
      <c r="E23" s="931"/>
      <c r="F23" s="887">
        <f>IF(F19&lt;='0 Úvod'!$G$19+'0 Úvod'!$J$19-1,'5 Úspory z cestovních dob'!E65,0)</f>
        <v>0</v>
      </c>
      <c r="G23" s="887">
        <f>IF(G19&lt;='0 Úvod'!$G$19+'0 Úvod'!$J$19-1,'5 Úspory z cestovních dob'!F65,0)</f>
        <v>0</v>
      </c>
      <c r="H23" s="887">
        <f>IF(H19&lt;='0 Úvod'!$G$19+'0 Úvod'!$J$19-1,'5 Úspory z cestovních dob'!G65,0)</f>
        <v>0</v>
      </c>
      <c r="I23" s="887">
        <f>IF(I19&lt;='0 Úvod'!$G$19+'0 Úvod'!$J$19-1,'5 Úspory z cestovních dob'!H65,0)</f>
        <v>0</v>
      </c>
      <c r="J23" s="887">
        <f>IF(J19&lt;='0 Úvod'!$G$19+'0 Úvod'!$J$19-1,'5 Úspory z cestovních dob'!I65,0)</f>
        <v>0</v>
      </c>
      <c r="K23" s="887">
        <f>IF(K19&lt;='0 Úvod'!$G$19+'0 Úvod'!$J$19-1,'5 Úspory z cestovních dob'!J65,0)</f>
        <v>0</v>
      </c>
      <c r="L23" s="887">
        <f>IF(L19&lt;='0 Úvod'!$G$19+'0 Úvod'!$J$19-1,'5 Úspory z cestovních dob'!K65,0)</f>
        <v>0</v>
      </c>
      <c r="M23" s="887">
        <f>IF(M19&lt;='0 Úvod'!$G$19+'0 Úvod'!$J$19-1,'5 Úspory z cestovních dob'!L65,0)</f>
        <v>0</v>
      </c>
      <c r="N23" s="887">
        <f>IF(N19&lt;='0 Úvod'!$G$19+'0 Úvod'!$J$19-1,'5 Úspory z cestovních dob'!M65,0)</f>
        <v>0</v>
      </c>
      <c r="O23" s="887">
        <f>IF(O19&lt;='0 Úvod'!$G$19+'0 Úvod'!$J$19-1,'5 Úspory z cestovních dob'!N65,0)</f>
        <v>0</v>
      </c>
      <c r="P23" s="887">
        <f>IF(P19&lt;='0 Úvod'!$G$19+'0 Úvod'!$J$19-1,'5 Úspory z cestovních dob'!O65,0)</f>
        <v>0</v>
      </c>
      <c r="Q23" s="887">
        <f>IF(Q19&lt;='0 Úvod'!$G$19+'0 Úvod'!$J$19-1,'5 Úspory z cestovních dob'!P65,0)</f>
        <v>0</v>
      </c>
      <c r="R23" s="887">
        <f>IF(R19&lt;='0 Úvod'!$G$19+'0 Úvod'!$J$19-1,'5 Úspory z cestovních dob'!Q65,0)</f>
        <v>0</v>
      </c>
      <c r="S23" s="887">
        <f>IF(S19&lt;='0 Úvod'!$G$19+'0 Úvod'!$J$19-1,'5 Úspory z cestovních dob'!R65,0)</f>
        <v>0</v>
      </c>
      <c r="T23" s="887">
        <f>IF(T19&lt;='0 Úvod'!$G$19+'0 Úvod'!$J$19-1,'5 Úspory z cestovních dob'!S65,0)</f>
        <v>0</v>
      </c>
      <c r="U23" s="887">
        <f>IF(U19&lt;='0 Úvod'!$G$19+'0 Úvod'!$J$19-1,'5 Úspory z cestovních dob'!T65,0)</f>
        <v>0</v>
      </c>
      <c r="V23" s="887">
        <f>IF(V19&lt;='0 Úvod'!$G$19+'0 Úvod'!$J$19-1,'5 Úspory z cestovních dob'!U65,0)</f>
        <v>0</v>
      </c>
      <c r="W23" s="887">
        <f>IF(W19&lt;='0 Úvod'!$G$19+'0 Úvod'!$J$19-1,'5 Úspory z cestovních dob'!V65,0)</f>
        <v>0</v>
      </c>
      <c r="X23" s="887">
        <f>IF(X19&lt;='0 Úvod'!$G$19+'0 Úvod'!$J$19-1,'5 Úspory z cestovních dob'!W65,0)</f>
        <v>0</v>
      </c>
      <c r="Y23" s="887">
        <f>IF(Y19&lt;='0 Úvod'!$G$19+'0 Úvod'!$J$19-1,'5 Úspory z cestovních dob'!X65,0)</f>
        <v>0</v>
      </c>
      <c r="Z23" s="887">
        <f>IF(Z19&lt;='0 Úvod'!$G$19+'0 Úvod'!$J$19-1,'5 Úspory z cestovních dob'!Y65,0)</f>
        <v>0</v>
      </c>
      <c r="AA23" s="887">
        <f>IF(AA19&lt;='0 Úvod'!$G$19+'0 Úvod'!$J$19-1,'5 Úspory z cestovních dob'!Z65,0)</f>
        <v>0</v>
      </c>
      <c r="AB23" s="887">
        <f>IF(AB19&lt;='0 Úvod'!$G$19+'0 Úvod'!$J$19-1,'5 Úspory z cestovních dob'!AA65,0)</f>
        <v>0</v>
      </c>
      <c r="AC23" s="887">
        <f>IF(AC19&lt;='0 Úvod'!$G$19+'0 Úvod'!$J$19-1,'5 Úspory z cestovních dob'!AB65,0)</f>
        <v>0</v>
      </c>
      <c r="AD23" s="888">
        <f>IF(AD19&lt;='0 Úvod'!$G$19+'0 Úvod'!$J$19-1,'5 Úspory z cestovních dob'!AC65,0)</f>
        <v>0</v>
      </c>
    </row>
    <row r="24" spans="1:30" ht="12">
      <c r="A24" s="442"/>
      <c r="B24" s="897"/>
      <c r="C24" s="929" t="str">
        <f t="shared" si="14"/>
        <v>Celkem externality (vč. emisí ze železniční dopravy)</v>
      </c>
      <c r="D24" s="930"/>
      <c r="E24" s="931"/>
      <c r="F24" s="887">
        <f>IF(F19&lt;='0 Úvod'!$G$19+'0 Úvod'!$J$19-1,'6 Externality'!E90+'7 Emise ze železniční dopravy'!E50,0)</f>
        <v>0</v>
      </c>
      <c r="G24" s="887">
        <f>IF(G19&lt;='0 Úvod'!$G$19+'0 Úvod'!$J$19-1,'6 Externality'!F90+'7 Emise ze železniční dopravy'!F50,0)</f>
        <v>0</v>
      </c>
      <c r="H24" s="887">
        <f>IF(H19&lt;='0 Úvod'!$G$19+'0 Úvod'!$J$19-1,'6 Externality'!G90+'7 Emise ze železniční dopravy'!G50,0)</f>
        <v>0</v>
      </c>
      <c r="I24" s="887">
        <f>IF(I19&lt;='0 Úvod'!$G$19+'0 Úvod'!$J$19-1,'6 Externality'!H90+'7 Emise ze železniční dopravy'!H50,0)</f>
        <v>0</v>
      </c>
      <c r="J24" s="887">
        <f>IF(J19&lt;='0 Úvod'!$G$19+'0 Úvod'!$J$19-1,'6 Externality'!I90+'7 Emise ze železniční dopravy'!I50,0)</f>
        <v>0</v>
      </c>
      <c r="K24" s="887">
        <f>IF(K19&lt;='0 Úvod'!$G$19+'0 Úvod'!$J$19-1,'6 Externality'!J90+'7 Emise ze železniční dopravy'!J50,0)</f>
        <v>0</v>
      </c>
      <c r="L24" s="887">
        <f>IF(L19&lt;='0 Úvod'!$G$19+'0 Úvod'!$J$19-1,'6 Externality'!K90+'7 Emise ze železniční dopravy'!K50,0)</f>
        <v>0</v>
      </c>
      <c r="M24" s="887">
        <f>IF(M19&lt;='0 Úvod'!$G$19+'0 Úvod'!$J$19-1,'6 Externality'!L90+'7 Emise ze železniční dopravy'!L50,0)</f>
        <v>0</v>
      </c>
      <c r="N24" s="887">
        <f>IF(N19&lt;='0 Úvod'!$G$19+'0 Úvod'!$J$19-1,'6 Externality'!M90+'7 Emise ze železniční dopravy'!M50,0)</f>
        <v>0</v>
      </c>
      <c r="O24" s="887">
        <f>IF(O19&lt;='0 Úvod'!$G$19+'0 Úvod'!$J$19-1,'6 Externality'!N90+'7 Emise ze železniční dopravy'!N50,0)</f>
        <v>0</v>
      </c>
      <c r="P24" s="887">
        <f>IF(P19&lt;='0 Úvod'!$G$19+'0 Úvod'!$J$19-1,'6 Externality'!O90+'7 Emise ze železniční dopravy'!O50,0)</f>
        <v>0</v>
      </c>
      <c r="Q24" s="887">
        <f>IF(Q19&lt;='0 Úvod'!$G$19+'0 Úvod'!$J$19-1,'6 Externality'!P90+'7 Emise ze železniční dopravy'!P50,0)</f>
        <v>0</v>
      </c>
      <c r="R24" s="887">
        <f>IF(R19&lt;='0 Úvod'!$G$19+'0 Úvod'!$J$19-1,'6 Externality'!Q90+'7 Emise ze železniční dopravy'!Q50,0)</f>
        <v>0</v>
      </c>
      <c r="S24" s="887">
        <f>IF(S19&lt;='0 Úvod'!$G$19+'0 Úvod'!$J$19-1,'6 Externality'!R90+'7 Emise ze železniční dopravy'!R50,0)</f>
        <v>0</v>
      </c>
      <c r="T24" s="887">
        <f>IF(T19&lt;='0 Úvod'!$G$19+'0 Úvod'!$J$19-1,'6 Externality'!S90+'7 Emise ze železniční dopravy'!S50,0)</f>
        <v>0</v>
      </c>
      <c r="U24" s="887">
        <f>IF(U19&lt;='0 Úvod'!$G$19+'0 Úvod'!$J$19-1,'6 Externality'!T90+'7 Emise ze železniční dopravy'!T50,0)</f>
        <v>0</v>
      </c>
      <c r="V24" s="887">
        <f>IF(V19&lt;='0 Úvod'!$G$19+'0 Úvod'!$J$19-1,'6 Externality'!U90+'7 Emise ze železniční dopravy'!U50,0)</f>
        <v>0</v>
      </c>
      <c r="W24" s="887">
        <f>IF(W19&lt;='0 Úvod'!$G$19+'0 Úvod'!$J$19-1,'6 Externality'!V90+'7 Emise ze železniční dopravy'!V50,0)</f>
        <v>0</v>
      </c>
      <c r="X24" s="887">
        <f>IF(X19&lt;='0 Úvod'!$G$19+'0 Úvod'!$J$19-1,'6 Externality'!W90+'7 Emise ze železniční dopravy'!W50,0)</f>
        <v>0</v>
      </c>
      <c r="Y24" s="887">
        <f>IF(Y19&lt;='0 Úvod'!$G$19+'0 Úvod'!$J$19-1,'6 Externality'!X90+'7 Emise ze železniční dopravy'!X50,0)</f>
        <v>0</v>
      </c>
      <c r="Z24" s="887">
        <f>IF(Z19&lt;='0 Úvod'!$G$19+'0 Úvod'!$J$19-1,'6 Externality'!Y90+'7 Emise ze železniční dopravy'!Y50,0)</f>
        <v>0</v>
      </c>
      <c r="AA24" s="887">
        <f>IF(AA19&lt;='0 Úvod'!$G$19+'0 Úvod'!$J$19-1,'6 Externality'!Z90+'7 Emise ze železniční dopravy'!Z50,0)</f>
        <v>0</v>
      </c>
      <c r="AB24" s="887">
        <f>IF(AB19&lt;='0 Úvod'!$G$19+'0 Úvod'!$J$19-1,'6 Externality'!AA90+'7 Emise ze železniční dopravy'!AA50,0)</f>
        <v>0</v>
      </c>
      <c r="AC24" s="887">
        <f>IF(AC19&lt;='0 Úvod'!$G$19+'0 Úvod'!$J$19-1,'6 Externality'!AB90+'7 Emise ze železniční dopravy'!AB50,0)</f>
        <v>0</v>
      </c>
      <c r="AD24" s="888">
        <f>IF(AD19&lt;='0 Úvod'!$G$19+'0 Úvod'!$J$19-1,'6 Externality'!AC90+'7 Emise ze železniční dopravy'!AC50,0)</f>
        <v>0</v>
      </c>
    </row>
    <row r="25" spans="1:30" ht="12">
      <c r="A25" s="442"/>
      <c r="B25" s="897"/>
      <c r="C25" s="929" t="str">
        <f t="shared" si="14"/>
        <v>Celkem zvýšení bezpečnosti železniční dopravy</v>
      </c>
      <c r="D25" s="930"/>
      <c r="E25" s="931"/>
      <c r="F25" s="887">
        <f>IF(F19&lt;='0 Úvod'!$G$19+'0 Úvod'!$J$19-1,'8 Bezpečnost železniční dopravy'!E33,0)</f>
        <v>0</v>
      </c>
      <c r="G25" s="887">
        <f>IF(G19&lt;='0 Úvod'!$G$19+'0 Úvod'!$J$19-1,'8 Bezpečnost železniční dopravy'!F33,0)</f>
        <v>0</v>
      </c>
      <c r="H25" s="887">
        <f>IF(H19&lt;='0 Úvod'!$G$19+'0 Úvod'!$J$19-1,'8 Bezpečnost železniční dopravy'!G33,0)</f>
        <v>0</v>
      </c>
      <c r="I25" s="887">
        <f>IF(I19&lt;='0 Úvod'!$G$19+'0 Úvod'!$J$19-1,'8 Bezpečnost železniční dopravy'!H33,0)</f>
        <v>0</v>
      </c>
      <c r="J25" s="887">
        <f>IF(J19&lt;='0 Úvod'!$G$19+'0 Úvod'!$J$19-1,'8 Bezpečnost železniční dopravy'!I33,0)</f>
        <v>0</v>
      </c>
      <c r="K25" s="887">
        <f>IF(K19&lt;='0 Úvod'!$G$19+'0 Úvod'!$J$19-1,'8 Bezpečnost železniční dopravy'!J33,0)</f>
        <v>0</v>
      </c>
      <c r="L25" s="887">
        <f>IF(L19&lt;='0 Úvod'!$G$19+'0 Úvod'!$J$19-1,'8 Bezpečnost železniční dopravy'!K33,0)</f>
        <v>0</v>
      </c>
      <c r="M25" s="887">
        <f>IF(M19&lt;='0 Úvod'!$G$19+'0 Úvod'!$J$19-1,'8 Bezpečnost železniční dopravy'!L33,0)</f>
        <v>0</v>
      </c>
      <c r="N25" s="887">
        <f>IF(N19&lt;='0 Úvod'!$G$19+'0 Úvod'!$J$19-1,'8 Bezpečnost železniční dopravy'!M33,0)</f>
        <v>0</v>
      </c>
      <c r="O25" s="887">
        <f>IF(O19&lt;='0 Úvod'!$G$19+'0 Úvod'!$J$19-1,'8 Bezpečnost železniční dopravy'!N33,0)</f>
        <v>0</v>
      </c>
      <c r="P25" s="887">
        <f>IF(P19&lt;='0 Úvod'!$G$19+'0 Úvod'!$J$19-1,'8 Bezpečnost železniční dopravy'!O33,0)</f>
        <v>0</v>
      </c>
      <c r="Q25" s="887">
        <f>IF(Q19&lt;='0 Úvod'!$G$19+'0 Úvod'!$J$19-1,'8 Bezpečnost železniční dopravy'!P33,0)</f>
        <v>0</v>
      </c>
      <c r="R25" s="887">
        <f>IF(R19&lt;='0 Úvod'!$G$19+'0 Úvod'!$J$19-1,'8 Bezpečnost železniční dopravy'!Q33,0)</f>
        <v>0</v>
      </c>
      <c r="S25" s="887">
        <f>IF(S19&lt;='0 Úvod'!$G$19+'0 Úvod'!$J$19-1,'8 Bezpečnost železniční dopravy'!R33,0)</f>
        <v>0</v>
      </c>
      <c r="T25" s="887">
        <f>IF(T19&lt;='0 Úvod'!$G$19+'0 Úvod'!$J$19-1,'8 Bezpečnost železniční dopravy'!S33,0)</f>
        <v>0</v>
      </c>
      <c r="U25" s="887">
        <f>IF(U19&lt;='0 Úvod'!$G$19+'0 Úvod'!$J$19-1,'8 Bezpečnost železniční dopravy'!T33,0)</f>
        <v>0</v>
      </c>
      <c r="V25" s="887">
        <f>IF(V19&lt;='0 Úvod'!$G$19+'0 Úvod'!$J$19-1,'8 Bezpečnost železniční dopravy'!U33,0)</f>
        <v>0</v>
      </c>
      <c r="W25" s="887">
        <f>IF(W19&lt;='0 Úvod'!$G$19+'0 Úvod'!$J$19-1,'8 Bezpečnost železniční dopravy'!V33,0)</f>
        <v>0</v>
      </c>
      <c r="X25" s="887">
        <f>IF(X19&lt;='0 Úvod'!$G$19+'0 Úvod'!$J$19-1,'8 Bezpečnost železniční dopravy'!W33,0)</f>
        <v>0</v>
      </c>
      <c r="Y25" s="887">
        <f>IF(Y19&lt;='0 Úvod'!$G$19+'0 Úvod'!$J$19-1,'8 Bezpečnost železniční dopravy'!X33,0)</f>
        <v>0</v>
      </c>
      <c r="Z25" s="887">
        <f>IF(Z19&lt;='0 Úvod'!$G$19+'0 Úvod'!$J$19-1,'8 Bezpečnost železniční dopravy'!Y33,0)</f>
        <v>0</v>
      </c>
      <c r="AA25" s="887">
        <f>IF(AA19&lt;='0 Úvod'!$G$19+'0 Úvod'!$J$19-1,'8 Bezpečnost železniční dopravy'!Z33,0)</f>
        <v>0</v>
      </c>
      <c r="AB25" s="887">
        <f>IF(AB19&lt;='0 Úvod'!$G$19+'0 Úvod'!$J$19-1,'8 Bezpečnost železniční dopravy'!AA33,0)</f>
        <v>0</v>
      </c>
      <c r="AC25" s="887">
        <f>IF(AC19&lt;='0 Úvod'!$G$19+'0 Úvod'!$J$19-1,'8 Bezpečnost železniční dopravy'!AB33,0)</f>
        <v>0</v>
      </c>
      <c r="AD25" s="888">
        <f>IF(AD19&lt;='0 Úvod'!$G$19+'0 Úvod'!$J$19-1,'8 Bezpečnost železniční dopravy'!AC33,0)</f>
        <v>0</v>
      </c>
    </row>
    <row r="26" spans="1:30" ht="12">
      <c r="A26" s="442"/>
      <c r="B26" s="897"/>
      <c r="C26" s="444" t="str">
        <f t="shared" si="14"/>
        <v>Ostatní příjmy</v>
      </c>
      <c r="D26" s="930"/>
      <c r="E26" s="933"/>
      <c r="F26" s="445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446"/>
      <c r="T26" s="446"/>
      <c r="U26" s="446"/>
      <c r="V26" s="446"/>
      <c r="W26" s="446"/>
      <c r="X26" s="446"/>
      <c r="Y26" s="446"/>
      <c r="Z26" s="446"/>
      <c r="AA26" s="446"/>
      <c r="AB26" s="446"/>
      <c r="AC26" s="446"/>
      <c r="AD26" s="447"/>
    </row>
    <row r="27" spans="2:30" ht="12">
      <c r="B27" s="889"/>
      <c r="C27" s="890" t="str">
        <f t="shared" si="14"/>
        <v>Celkové příjmy</v>
      </c>
      <c r="D27" s="932"/>
      <c r="E27" s="892"/>
      <c r="F27" s="893">
        <f>SUM(F21:F26)</f>
        <v>0</v>
      </c>
      <c r="G27" s="894">
        <f aca="true" t="shared" si="15" ref="G27:T27">SUM(G21:G26)</f>
        <v>0</v>
      </c>
      <c r="H27" s="894">
        <f t="shared" si="15"/>
        <v>0</v>
      </c>
      <c r="I27" s="894">
        <f t="shared" si="15"/>
        <v>0</v>
      </c>
      <c r="J27" s="894">
        <f t="shared" si="15"/>
        <v>0</v>
      </c>
      <c r="K27" s="894">
        <f t="shared" si="15"/>
        <v>0</v>
      </c>
      <c r="L27" s="894">
        <f t="shared" si="15"/>
        <v>0</v>
      </c>
      <c r="M27" s="894">
        <f t="shared" si="15"/>
        <v>0</v>
      </c>
      <c r="N27" s="894">
        <f t="shared" si="15"/>
        <v>0</v>
      </c>
      <c r="O27" s="894">
        <f t="shared" si="15"/>
        <v>0</v>
      </c>
      <c r="P27" s="894">
        <f t="shared" si="15"/>
        <v>0</v>
      </c>
      <c r="Q27" s="894">
        <f t="shared" si="15"/>
        <v>0</v>
      </c>
      <c r="R27" s="894">
        <f t="shared" si="15"/>
        <v>0</v>
      </c>
      <c r="S27" s="894">
        <f t="shared" si="15"/>
        <v>0</v>
      </c>
      <c r="T27" s="894">
        <f t="shared" si="15"/>
        <v>0</v>
      </c>
      <c r="U27" s="894">
        <f aca="true" t="shared" si="16" ref="U27:AC27">SUM(U21:U26)</f>
        <v>0</v>
      </c>
      <c r="V27" s="894">
        <f t="shared" si="16"/>
        <v>0</v>
      </c>
      <c r="W27" s="894">
        <f t="shared" si="16"/>
        <v>0</v>
      </c>
      <c r="X27" s="894">
        <f t="shared" si="16"/>
        <v>0</v>
      </c>
      <c r="Y27" s="894">
        <f t="shared" si="16"/>
        <v>0</v>
      </c>
      <c r="Z27" s="894">
        <f t="shared" si="16"/>
        <v>0</v>
      </c>
      <c r="AA27" s="894">
        <f t="shared" si="16"/>
        <v>0</v>
      </c>
      <c r="AB27" s="894">
        <f t="shared" si="16"/>
        <v>0</v>
      </c>
      <c r="AC27" s="894">
        <f t="shared" si="16"/>
        <v>0</v>
      </c>
      <c r="AD27" s="895">
        <f>SUM(AD21:AD26)</f>
        <v>0</v>
      </c>
    </row>
    <row r="28" spans="1:30" ht="11.4">
      <c r="A28" s="442"/>
      <c r="B28" s="899"/>
      <c r="C28" s="444" t="str">
        <f aca="true" t="shared" si="17" ref="C28:C34">C11</f>
        <v>Ostatní náklady</v>
      </c>
      <c r="D28" s="934"/>
      <c r="E28" s="896"/>
      <c r="F28" s="445"/>
      <c r="G28" s="446"/>
      <c r="H28" s="446"/>
      <c r="I28" s="446"/>
      <c r="J28" s="446"/>
      <c r="K28" s="446"/>
      <c r="L28" s="446"/>
      <c r="M28" s="446"/>
      <c r="N28" s="446"/>
      <c r="O28" s="446"/>
      <c r="P28" s="446"/>
      <c r="Q28" s="446"/>
      <c r="R28" s="446"/>
      <c r="S28" s="446"/>
      <c r="T28" s="446"/>
      <c r="U28" s="446"/>
      <c r="V28" s="446"/>
      <c r="W28" s="446"/>
      <c r="X28" s="446"/>
      <c r="Y28" s="446"/>
      <c r="Z28" s="446"/>
      <c r="AA28" s="446"/>
      <c r="AB28" s="446"/>
      <c r="AC28" s="446"/>
      <c r="AD28" s="447"/>
    </row>
    <row r="29" spans="1:30" ht="11.4">
      <c r="A29" s="442"/>
      <c r="B29" s="899"/>
      <c r="C29" s="929" t="str">
        <f t="shared" si="17"/>
        <v>Celkem investiční náklady bez rezervy</v>
      </c>
      <c r="D29" s="934"/>
      <c r="E29" s="896"/>
      <c r="F29" s="886">
        <f>'1 Celkové investiční náklady'!G26*$E$12</f>
        <v>0</v>
      </c>
      <c r="G29" s="887">
        <f>'1 Celkové investiční náklady'!H26*$E$12</f>
        <v>0</v>
      </c>
      <c r="H29" s="887">
        <f>'1 Celkové investiční náklady'!I26*$E$12</f>
        <v>0</v>
      </c>
      <c r="I29" s="887">
        <f>'1 Celkové investiční náklady'!J26*$E$12</f>
        <v>0</v>
      </c>
      <c r="J29" s="887">
        <f>'1 Celkové investiční náklady'!K26*$E$12</f>
        <v>0</v>
      </c>
      <c r="K29" s="887">
        <f>'1 Celkové investiční náklady'!L26*$E$12</f>
        <v>0</v>
      </c>
      <c r="L29" s="887">
        <f>'1 Celkové investiční náklady'!M26*$E$12</f>
        <v>0</v>
      </c>
      <c r="M29" s="887">
        <f>'1 Celkové investiční náklady'!N26*$E$12</f>
        <v>0</v>
      </c>
      <c r="N29" s="887">
        <f>'1 Celkové investiční náklady'!O26*$E$12</f>
        <v>0</v>
      </c>
      <c r="O29" s="887">
        <f>'1 Celkové investiční náklady'!P26*$E$12</f>
        <v>0</v>
      </c>
      <c r="P29" s="887">
        <f>'1 Celkové investiční náklady'!Q26*$E$12</f>
        <v>0</v>
      </c>
      <c r="Q29" s="887">
        <f>'1 Celkové investiční náklady'!R26*$E$12</f>
        <v>0</v>
      </c>
      <c r="R29" s="887">
        <f>'1 Celkové investiční náklady'!S26*$E$12</f>
        <v>0</v>
      </c>
      <c r="S29" s="887">
        <f>'1 Celkové investiční náklady'!T26*$E$12</f>
        <v>0</v>
      </c>
      <c r="T29" s="887">
        <f>'1 Celkové investiční náklady'!U26*$E$12</f>
        <v>0</v>
      </c>
      <c r="U29" s="887">
        <f>'1 Celkové investiční náklady'!V26*$E$12</f>
        <v>0</v>
      </c>
      <c r="V29" s="887">
        <f>'1 Celkové investiční náklady'!W26*$E$12</f>
        <v>0</v>
      </c>
      <c r="W29" s="887">
        <f>'1 Celkové investiční náklady'!X26*$E$12</f>
        <v>0</v>
      </c>
      <c r="X29" s="887">
        <f>'1 Celkové investiční náklady'!Y26*$E$12</f>
        <v>0</v>
      </c>
      <c r="Y29" s="887">
        <f>'1 Celkové investiční náklady'!Z26*$E$12</f>
        <v>0</v>
      </c>
      <c r="Z29" s="887">
        <f>'1 Celkové investiční náklady'!AA26*$E$12</f>
        <v>0</v>
      </c>
      <c r="AA29" s="887">
        <f>'1 Celkové investiční náklady'!AB26*$E$12</f>
        <v>0</v>
      </c>
      <c r="AB29" s="887">
        <f>'1 Celkové investiční náklady'!AC26*$E$12</f>
        <v>0</v>
      </c>
      <c r="AC29" s="887">
        <f>'1 Celkové investiční náklady'!AD26*$E$12</f>
        <v>0</v>
      </c>
      <c r="AD29" s="888">
        <f>'1 Celkové investiční náklady'!AE26*$E$12</f>
        <v>0</v>
      </c>
    </row>
    <row r="30" spans="1:30" ht="11.4">
      <c r="A30" s="442"/>
      <c r="B30" s="899"/>
      <c r="C30" s="929" t="str">
        <f t="shared" si="17"/>
        <v>Zůstatková hodnota (záporná)</v>
      </c>
      <c r="D30" s="934"/>
      <c r="E30" s="896"/>
      <c r="F30" s="886">
        <f>'2 Zůstatková hodnota'!E32*$E$13*-1</f>
        <v>0</v>
      </c>
      <c r="G30" s="887">
        <f>'2 Zůstatková hodnota'!F32*$E$13*-1</f>
        <v>0</v>
      </c>
      <c r="H30" s="887">
        <f>'2 Zůstatková hodnota'!G32*$E$13*-1</f>
        <v>0</v>
      </c>
      <c r="I30" s="887">
        <f>'2 Zůstatková hodnota'!H32*$E$13*-1</f>
        <v>0</v>
      </c>
      <c r="J30" s="887" t="e">
        <f>'2 Zůstatková hodnota'!I32*$E$13*-1</f>
        <v>#DIV/0!</v>
      </c>
      <c r="K30" s="887">
        <f>'2 Zůstatková hodnota'!J32*$E$13*-1</f>
        <v>0</v>
      </c>
      <c r="L30" s="887">
        <f>'2 Zůstatková hodnota'!K32*$E$13*-1</f>
        <v>0</v>
      </c>
      <c r="M30" s="887">
        <f>'2 Zůstatková hodnota'!L32*$E$13*-1</f>
        <v>0</v>
      </c>
      <c r="N30" s="887">
        <f>'2 Zůstatková hodnota'!M32*$E$13*-1</f>
        <v>0</v>
      </c>
      <c r="O30" s="887">
        <f>'2 Zůstatková hodnota'!N32*$E$13*-1</f>
        <v>0</v>
      </c>
      <c r="P30" s="887">
        <f>'2 Zůstatková hodnota'!O32*$E$13*-1</f>
        <v>0</v>
      </c>
      <c r="Q30" s="887">
        <f>'2 Zůstatková hodnota'!P32*$E$13*-1</f>
        <v>0</v>
      </c>
      <c r="R30" s="887">
        <f>'2 Zůstatková hodnota'!Q32*$E$13*-1</f>
        <v>0</v>
      </c>
      <c r="S30" s="887">
        <f>'2 Zůstatková hodnota'!R32*$E$13*-1</f>
        <v>0</v>
      </c>
      <c r="T30" s="887">
        <f>'2 Zůstatková hodnota'!S32*$E$13*-1</f>
        <v>0</v>
      </c>
      <c r="U30" s="887">
        <f>'2 Zůstatková hodnota'!T32*$E$13*-1</f>
        <v>0</v>
      </c>
      <c r="V30" s="887">
        <f>'2 Zůstatková hodnota'!U32*$E$13*-1</f>
        <v>0</v>
      </c>
      <c r="W30" s="887">
        <f>'2 Zůstatková hodnota'!V32*$E$13*-1</f>
        <v>0</v>
      </c>
      <c r="X30" s="887">
        <f>'2 Zůstatková hodnota'!W32*$E$13*-1</f>
        <v>0</v>
      </c>
      <c r="Y30" s="887">
        <f>'2 Zůstatková hodnota'!X32*$E$13*-1</f>
        <v>0</v>
      </c>
      <c r="Z30" s="887">
        <f>'2 Zůstatková hodnota'!Y32*$E$13*-1</f>
        <v>0</v>
      </c>
      <c r="AA30" s="887">
        <f>'2 Zůstatková hodnota'!Z32*$E$13*-1</f>
        <v>0</v>
      </c>
      <c r="AB30" s="887">
        <f>'2 Zůstatková hodnota'!AA32*$E$13*-1</f>
        <v>0</v>
      </c>
      <c r="AC30" s="887">
        <f>'2 Zůstatková hodnota'!AB32*$E$13*-1</f>
        <v>0</v>
      </c>
      <c r="AD30" s="888">
        <f>'2 Zůstatková hodnota'!AC32*$E$13*-1</f>
        <v>0</v>
      </c>
    </row>
    <row r="31" spans="2:30" ht="12">
      <c r="B31" s="935"/>
      <c r="C31" s="936" t="str">
        <f t="shared" si="17"/>
        <v>Celkové náklady</v>
      </c>
      <c r="D31" s="937"/>
      <c r="E31" s="905"/>
      <c r="F31" s="938">
        <f>SUM(F28:F30)</f>
        <v>0</v>
      </c>
      <c r="G31" s="939">
        <f aca="true" t="shared" si="18" ref="G31:T31">SUM(G28:G30)</f>
        <v>0</v>
      </c>
      <c r="H31" s="939">
        <f t="shared" si="18"/>
        <v>0</v>
      </c>
      <c r="I31" s="939">
        <f t="shared" si="18"/>
        <v>0</v>
      </c>
      <c r="J31" s="939" t="e">
        <f t="shared" si="18"/>
        <v>#DIV/0!</v>
      </c>
      <c r="K31" s="939">
        <f t="shared" si="18"/>
        <v>0</v>
      </c>
      <c r="L31" s="939">
        <f t="shared" si="18"/>
        <v>0</v>
      </c>
      <c r="M31" s="939">
        <f t="shared" si="18"/>
        <v>0</v>
      </c>
      <c r="N31" s="939">
        <f t="shared" si="18"/>
        <v>0</v>
      </c>
      <c r="O31" s="939">
        <f t="shared" si="18"/>
        <v>0</v>
      </c>
      <c r="P31" s="939">
        <f t="shared" si="18"/>
        <v>0</v>
      </c>
      <c r="Q31" s="939">
        <f t="shared" si="18"/>
        <v>0</v>
      </c>
      <c r="R31" s="939">
        <f t="shared" si="18"/>
        <v>0</v>
      </c>
      <c r="S31" s="939">
        <f t="shared" si="18"/>
        <v>0</v>
      </c>
      <c r="T31" s="939">
        <f t="shared" si="18"/>
        <v>0</v>
      </c>
      <c r="U31" s="939">
        <f aca="true" t="shared" si="19" ref="U31:AC31">SUM(U28:U30)</f>
        <v>0</v>
      </c>
      <c r="V31" s="939">
        <f t="shared" si="19"/>
        <v>0</v>
      </c>
      <c r="W31" s="939">
        <f t="shared" si="19"/>
        <v>0</v>
      </c>
      <c r="X31" s="939">
        <f t="shared" si="19"/>
        <v>0</v>
      </c>
      <c r="Y31" s="939">
        <f t="shared" si="19"/>
        <v>0</v>
      </c>
      <c r="Z31" s="939">
        <f t="shared" si="19"/>
        <v>0</v>
      </c>
      <c r="AA31" s="939">
        <f t="shared" si="19"/>
        <v>0</v>
      </c>
      <c r="AB31" s="939">
        <f t="shared" si="19"/>
        <v>0</v>
      </c>
      <c r="AC31" s="939">
        <f t="shared" si="19"/>
        <v>0</v>
      </c>
      <c r="AD31" s="940">
        <f>SUM(AD28:AD30)</f>
        <v>0</v>
      </c>
    </row>
    <row r="32" spans="2:30" ht="12">
      <c r="B32" s="941"/>
      <c r="C32" s="942" t="str">
        <f t="shared" si="17"/>
        <v xml:space="preserve">Cash Flow </v>
      </c>
      <c r="D32" s="943"/>
      <c r="E32" s="944"/>
      <c r="F32" s="945">
        <f aca="true" t="shared" si="20" ref="F32:T32">F27-F31</f>
        <v>0</v>
      </c>
      <c r="G32" s="946">
        <f t="shared" si="20"/>
        <v>0</v>
      </c>
      <c r="H32" s="946">
        <f t="shared" si="20"/>
        <v>0</v>
      </c>
      <c r="I32" s="946">
        <f t="shared" si="20"/>
        <v>0</v>
      </c>
      <c r="J32" s="946" t="e">
        <f t="shared" si="20"/>
        <v>#DIV/0!</v>
      </c>
      <c r="K32" s="946">
        <f t="shared" si="20"/>
        <v>0</v>
      </c>
      <c r="L32" s="946">
        <f t="shared" si="20"/>
        <v>0</v>
      </c>
      <c r="M32" s="946">
        <f t="shared" si="20"/>
        <v>0</v>
      </c>
      <c r="N32" s="946">
        <f t="shared" si="20"/>
        <v>0</v>
      </c>
      <c r="O32" s="946">
        <f t="shared" si="20"/>
        <v>0</v>
      </c>
      <c r="P32" s="946">
        <f t="shared" si="20"/>
        <v>0</v>
      </c>
      <c r="Q32" s="946">
        <f t="shared" si="20"/>
        <v>0</v>
      </c>
      <c r="R32" s="946">
        <f t="shared" si="20"/>
        <v>0</v>
      </c>
      <c r="S32" s="946">
        <f t="shared" si="20"/>
        <v>0</v>
      </c>
      <c r="T32" s="946">
        <f t="shared" si="20"/>
        <v>0</v>
      </c>
      <c r="U32" s="946">
        <f aca="true" t="shared" si="21" ref="U32:AC32">U27-U31</f>
        <v>0</v>
      </c>
      <c r="V32" s="946">
        <f t="shared" si="21"/>
        <v>0</v>
      </c>
      <c r="W32" s="946">
        <f t="shared" si="21"/>
        <v>0</v>
      </c>
      <c r="X32" s="946">
        <f t="shared" si="21"/>
        <v>0</v>
      </c>
      <c r="Y32" s="946">
        <f t="shared" si="21"/>
        <v>0</v>
      </c>
      <c r="Z32" s="946">
        <f t="shared" si="21"/>
        <v>0</v>
      </c>
      <c r="AA32" s="946">
        <f t="shared" si="21"/>
        <v>0</v>
      </c>
      <c r="AB32" s="946">
        <f t="shared" si="21"/>
        <v>0</v>
      </c>
      <c r="AC32" s="946">
        <f t="shared" si="21"/>
        <v>0</v>
      </c>
      <c r="AD32" s="917">
        <f>AD27-AD31</f>
        <v>0</v>
      </c>
    </row>
    <row r="33" spans="1:30" ht="11.4">
      <c r="A33" s="442"/>
      <c r="B33" s="897"/>
      <c r="C33" s="947" t="str">
        <f t="shared" si="17"/>
        <v>Diskontní sazba</v>
      </c>
      <c r="D33" s="948"/>
      <c r="E33" s="949"/>
      <c r="F33" s="950">
        <f>AD16*1/(1+$D$16)</f>
        <v>0.26223370389927</v>
      </c>
      <c r="G33" s="951">
        <f>F33*1/(1+$D$16)</f>
        <v>0.2485627525111564</v>
      </c>
      <c r="H33" s="951">
        <f aca="true" t="shared" si="22" ref="H33:T33">G33*1/(1+$D$16)</f>
        <v>0.2356045047499113</v>
      </c>
      <c r="I33" s="951">
        <f t="shared" si="22"/>
        <v>0.2233218054501529</v>
      </c>
      <c r="J33" s="951">
        <f t="shared" si="22"/>
        <v>0.21167943644564258</v>
      </c>
      <c r="K33" s="951">
        <f t="shared" si="22"/>
        <v>0.20064401558828682</v>
      </c>
      <c r="L33" s="951">
        <f t="shared" si="22"/>
        <v>0.1901839010315515</v>
      </c>
      <c r="M33" s="951">
        <f t="shared" si="22"/>
        <v>0.1802691005038403</v>
      </c>
      <c r="N33" s="951">
        <f t="shared" si="22"/>
        <v>0.17087118531169695</v>
      </c>
      <c r="O33" s="951">
        <f t="shared" si="22"/>
        <v>0.16196320882625304</v>
      </c>
      <c r="P33" s="951">
        <f t="shared" si="22"/>
        <v>0.1535196292191972</v>
      </c>
      <c r="Q33" s="951">
        <f t="shared" si="22"/>
        <v>0.1455162362267272</v>
      </c>
      <c r="R33" s="951">
        <f t="shared" si="22"/>
        <v>0.13793008173149499</v>
      </c>
      <c r="S33" s="951">
        <f t="shared" si="22"/>
        <v>0.13073941396350236</v>
      </c>
      <c r="T33" s="951">
        <f t="shared" si="22"/>
        <v>0.12392361513128186</v>
      </c>
      <c r="U33" s="951">
        <f aca="true" t="shared" si="23" ref="U33:AD33">T33*1/(1+$D$16)</f>
        <v>0.11746314230453257</v>
      </c>
      <c r="V33" s="951">
        <f t="shared" si="23"/>
        <v>0.11133947137870387</v>
      </c>
      <c r="W33" s="951">
        <f t="shared" si="23"/>
        <v>0.10553504396085675</v>
      </c>
      <c r="X33" s="951">
        <f t="shared" si="23"/>
        <v>0.10003321702450878</v>
      </c>
      <c r="Y33" s="951">
        <f t="shared" si="23"/>
        <v>0.09481821518910785</v>
      </c>
      <c r="Z33" s="951">
        <f t="shared" si="23"/>
        <v>0.08987508548730602</v>
      </c>
      <c r="AA33" s="951">
        <f t="shared" si="23"/>
        <v>0.08518965449033747</v>
      </c>
      <c r="AB33" s="951">
        <f t="shared" si="23"/>
        <v>0.08074848766856632</v>
      </c>
      <c r="AC33" s="951">
        <f t="shared" si="23"/>
        <v>0.07653885087067898</v>
      </c>
      <c r="AD33" s="952">
        <f t="shared" si="23"/>
        <v>0.07254867381107012</v>
      </c>
    </row>
    <row r="34" spans="2:30" ht="12" thickBot="1">
      <c r="B34" s="953"/>
      <c r="C34" s="954" t="str">
        <f t="shared" si="17"/>
        <v>Diskontní cash flow</v>
      </c>
      <c r="D34" s="955"/>
      <c r="E34" s="956"/>
      <c r="F34" s="921">
        <f aca="true" t="shared" si="24" ref="F34:T34">F32*F33</f>
        <v>0</v>
      </c>
      <c r="G34" s="922">
        <f t="shared" si="24"/>
        <v>0</v>
      </c>
      <c r="H34" s="922">
        <f t="shared" si="24"/>
        <v>0</v>
      </c>
      <c r="I34" s="922">
        <f t="shared" si="24"/>
        <v>0</v>
      </c>
      <c r="J34" s="922" t="e">
        <f t="shared" si="24"/>
        <v>#DIV/0!</v>
      </c>
      <c r="K34" s="922">
        <f t="shared" si="24"/>
        <v>0</v>
      </c>
      <c r="L34" s="922">
        <f t="shared" si="24"/>
        <v>0</v>
      </c>
      <c r="M34" s="922">
        <f t="shared" si="24"/>
        <v>0</v>
      </c>
      <c r="N34" s="922">
        <f t="shared" si="24"/>
        <v>0</v>
      </c>
      <c r="O34" s="922">
        <f t="shared" si="24"/>
        <v>0</v>
      </c>
      <c r="P34" s="922">
        <f t="shared" si="24"/>
        <v>0</v>
      </c>
      <c r="Q34" s="922">
        <f t="shared" si="24"/>
        <v>0</v>
      </c>
      <c r="R34" s="922">
        <f t="shared" si="24"/>
        <v>0</v>
      </c>
      <c r="S34" s="922">
        <f t="shared" si="24"/>
        <v>0</v>
      </c>
      <c r="T34" s="922">
        <f t="shared" si="24"/>
        <v>0</v>
      </c>
      <c r="U34" s="922">
        <f aca="true" t="shared" si="25" ref="U34:AB34">U32*U33</f>
        <v>0</v>
      </c>
      <c r="V34" s="922">
        <f t="shared" si="25"/>
        <v>0</v>
      </c>
      <c r="W34" s="922">
        <f t="shared" si="25"/>
        <v>0</v>
      </c>
      <c r="X34" s="922">
        <f t="shared" si="25"/>
        <v>0</v>
      </c>
      <c r="Y34" s="922">
        <f t="shared" si="25"/>
        <v>0</v>
      </c>
      <c r="Z34" s="922">
        <f t="shared" si="25"/>
        <v>0</v>
      </c>
      <c r="AA34" s="922">
        <f t="shared" si="25"/>
        <v>0</v>
      </c>
      <c r="AB34" s="922">
        <f t="shared" si="25"/>
        <v>0</v>
      </c>
      <c r="AC34" s="922">
        <f>AC32*AC33</f>
        <v>0</v>
      </c>
      <c r="AD34" s="923">
        <f>AD32*AD33</f>
        <v>0</v>
      </c>
    </row>
    <row r="35" ht="17.25" customHeight="1" thickBot="1"/>
    <row r="36" spans="2:16" s="375" customFormat="1" ht="13.2">
      <c r="B36" s="957" t="s">
        <v>165</v>
      </c>
      <c r="C36" s="958"/>
      <c r="D36" s="958"/>
      <c r="E36" s="958"/>
      <c r="F36" s="1006" t="e">
        <f>ROUND(IRR((F15:AD15,F32:AD32),0.05),4)</f>
        <v>#VALUE!</v>
      </c>
      <c r="H36" s="451"/>
      <c r="J36" s="377"/>
      <c r="K36" s="377"/>
      <c r="L36" s="377"/>
      <c r="M36" s="377"/>
      <c r="N36" s="377"/>
      <c r="O36" s="378"/>
      <c r="P36" s="378"/>
    </row>
    <row r="37" spans="2:16" s="375" customFormat="1" ht="13.8" thickBot="1">
      <c r="B37" s="959" t="s">
        <v>166</v>
      </c>
      <c r="C37" s="960"/>
      <c r="D37" s="927"/>
      <c r="E37" s="927"/>
      <c r="F37" s="910" t="e">
        <f>SUM(F17:AD17,F34:AD34)</f>
        <v>#DIV/0!</v>
      </c>
      <c r="H37" s="380"/>
      <c r="I37" s="452"/>
      <c r="J37" s="380"/>
      <c r="K37" s="380"/>
      <c r="L37" s="380"/>
      <c r="M37" s="380"/>
      <c r="N37" s="380"/>
      <c r="O37" s="381"/>
      <c r="P37" s="381"/>
    </row>
    <row r="38" spans="2:6" ht="13.8" thickBot="1">
      <c r="B38" s="959" t="s">
        <v>168</v>
      </c>
      <c r="C38" s="960"/>
      <c r="D38" s="927"/>
      <c r="E38" s="927"/>
      <c r="F38" s="961" t="e">
        <f>(SUMPRODUCT(F10:AD10,F16:AD16)+SUMPRODUCT(F27:AD27,F33:AD33))/((SUMPRODUCT(F14:AD14,F16:AD16)+SUMPRODUCT(F31:AD31,F33:AD33)))</f>
        <v>#DIV/0!</v>
      </c>
    </row>
    <row r="39" spans="2:6" ht="13.8" thickBot="1">
      <c r="B39" s="962" t="s">
        <v>167</v>
      </c>
      <c r="C39" s="927"/>
      <c r="D39" s="927"/>
      <c r="E39" s="927"/>
      <c r="F39" s="910" t="e">
        <f>F37/'0 Úvod'!N19</f>
        <v>#DIV/0!</v>
      </c>
    </row>
    <row r="40" spans="2:5" ht="13.2">
      <c r="B40" s="354"/>
      <c r="C40" s="354"/>
      <c r="D40" s="354"/>
      <c r="E40" s="354"/>
    </row>
    <row r="41" ht="10.8" thickBot="1"/>
    <row r="42" spans="2:16" ht="12.75">
      <c r="B42" s="1089" t="s">
        <v>56</v>
      </c>
      <c r="C42" s="1090"/>
      <c r="D42" s="1090"/>
      <c r="E42" s="1090"/>
      <c r="F42" s="1090"/>
      <c r="G42" s="1090"/>
      <c r="H42" s="1090"/>
      <c r="I42" s="1090"/>
      <c r="J42" s="1090"/>
      <c r="K42" s="1090"/>
      <c r="L42" s="1090"/>
      <c r="M42" s="1090"/>
      <c r="N42" s="1090"/>
      <c r="O42" s="1090"/>
      <c r="P42" s="1091"/>
    </row>
    <row r="43" spans="2:16" ht="10.8" thickBot="1">
      <c r="B43" s="1092"/>
      <c r="C43" s="1093"/>
      <c r="D43" s="1093"/>
      <c r="E43" s="1093"/>
      <c r="F43" s="1093"/>
      <c r="G43" s="1093"/>
      <c r="H43" s="1093"/>
      <c r="I43" s="1093"/>
      <c r="J43" s="1093"/>
      <c r="K43" s="1093"/>
      <c r="L43" s="1093"/>
      <c r="M43" s="1093"/>
      <c r="N43" s="1093"/>
      <c r="O43" s="1093"/>
      <c r="P43" s="1094"/>
    </row>
    <row r="44" spans="2:16" ht="13.8" thickBot="1">
      <c r="B44" s="963" t="s">
        <v>252</v>
      </c>
      <c r="C44" s="964"/>
      <c r="D44" s="965"/>
      <c r="E44" s="965"/>
      <c r="F44" s="965"/>
      <c r="G44" s="966"/>
      <c r="H44" s="232"/>
      <c r="I44" s="232"/>
      <c r="J44" s="232"/>
      <c r="K44" s="232"/>
      <c r="L44" s="232"/>
      <c r="M44" s="232"/>
      <c r="N44" s="232"/>
      <c r="O44" s="232"/>
      <c r="P44" s="967"/>
    </row>
  </sheetData>
  <sheetProtection password="C644" sheet="1" objects="1" scenarios="1" formatCells="0" formatColumns="0" formatRows="0" insertColumns="0" insertRows="0" insertHyperlinks="0" deleteColumns="0" deleteRows="0" sort="0" autoFilter="0" pivotTables="0"/>
  <mergeCells count="53">
    <mergeCell ref="E2:E3"/>
    <mergeCell ref="E19:E20"/>
    <mergeCell ref="J2:J3"/>
    <mergeCell ref="K2:K3"/>
    <mergeCell ref="P2:P3"/>
    <mergeCell ref="M19:M20"/>
    <mergeCell ref="F2:F3"/>
    <mergeCell ref="G2:G3"/>
    <mergeCell ref="H2:H3"/>
    <mergeCell ref="O2:O3"/>
    <mergeCell ref="B42:P43"/>
    <mergeCell ref="R19:R20"/>
    <mergeCell ref="N19:N20"/>
    <mergeCell ref="O19:O20"/>
    <mergeCell ref="P19:P20"/>
    <mergeCell ref="L19:L20"/>
    <mergeCell ref="Q19:Q20"/>
    <mergeCell ref="T2:T3"/>
    <mergeCell ref="F19:F20"/>
    <mergeCell ref="G19:G20"/>
    <mergeCell ref="H19:H20"/>
    <mergeCell ref="I19:I20"/>
    <mergeCell ref="J19:J20"/>
    <mergeCell ref="K19:K20"/>
    <mergeCell ref="T19:T20"/>
    <mergeCell ref="R2:R3"/>
    <mergeCell ref="S2:S3"/>
    <mergeCell ref="S19:S20"/>
    <mergeCell ref="I2:I3"/>
    <mergeCell ref="L2:L3"/>
    <mergeCell ref="M2:M3"/>
    <mergeCell ref="Q2:Q3"/>
    <mergeCell ref="N2:N3"/>
    <mergeCell ref="Z2:Z3"/>
    <mergeCell ref="U19:U20"/>
    <mergeCell ref="V19:V20"/>
    <mergeCell ref="W19:W20"/>
    <mergeCell ref="X19:X20"/>
    <mergeCell ref="Y19:Y20"/>
    <mergeCell ref="Z19:Z20"/>
    <mergeCell ref="U2:U3"/>
    <mergeCell ref="V2:V3"/>
    <mergeCell ref="W2:W3"/>
    <mergeCell ref="X2:X3"/>
    <mergeCell ref="Y2:Y3"/>
    <mergeCell ref="AB19:AB20"/>
    <mergeCell ref="AC19:AC20"/>
    <mergeCell ref="AD2:AD3"/>
    <mergeCell ref="AD19:AD20"/>
    <mergeCell ref="AA2:AA3"/>
    <mergeCell ref="AB2:AB3"/>
    <mergeCell ref="AC2:AC3"/>
    <mergeCell ref="AA19:AA20"/>
  </mergeCells>
  <conditionalFormatting sqref="H36">
    <cfRule type="cellIs" priority="1" dxfId="1" operator="equal" stopIfTrue="1">
      <formula>"OK"</formula>
    </cfRule>
    <cfRule type="cellIs" priority="2" dxfId="0" operator="equal" stopIfTrue="1">
      <formula>"ERROR!"</formula>
    </cfRule>
  </conditionalFormatting>
  <printOptions/>
  <pageMargins left="0.19" right="0.15000000000000002" top="0.7900000000000001" bottom="0.7900000000000001" header="0.39000000000000007" footer="0.39000000000000007"/>
  <pageSetup fitToHeight="0" fitToWidth="1" horizontalDpi="600" verticalDpi="600" orientation="landscape" paperSize="9" scale="43" r:id="rId5"/>
  <headerFooter alignWithMargins="0">
    <oddFooter>&amp;L&amp;A&amp;C30.9.2010</oddFooter>
  </headerFooter>
  <ignoredErrors>
    <ignoredError sqref="D10:D16" formula="1"/>
  </ignoredErrors>
  <drawing r:id="rId3"/>
  <legacyDrawing r:id="rId2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8197" r:id="rId4" name="Button 5">
              <controlPr defaultSize="0" print="0" autoFill="0" autoPict="0" macro="[0]!GoToIntroduction">
                <anchor moveWithCells="1" sizeWithCells="1">
                  <from>
                    <xdr:col>28</xdr:col>
                    <xdr:colOff>30480</xdr:colOff>
                    <xdr:row>35</xdr:row>
                    <xdr:rowOff>30480</xdr:rowOff>
                  </from>
                  <to>
                    <xdr:col>29</xdr:col>
                    <xdr:colOff>739140</xdr:colOff>
                    <xdr:row>38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2.75"/>
  <sheetData>
    <row r="1" ht="12.75">
      <c r="A1" s="1008" t="s">
        <v>403</v>
      </c>
    </row>
    <row r="2" ht="12.75">
      <c r="A2" s="1007"/>
    </row>
    <row r="3" ht="12.75">
      <c r="A3" s="1009" t="s">
        <v>402</v>
      </c>
    </row>
    <row r="4" ht="12.75">
      <c r="A4" s="1009" t="s">
        <v>404</v>
      </c>
    </row>
    <row r="5" ht="12.75">
      <c r="A5" s="1009" t="s">
        <v>405</v>
      </c>
    </row>
    <row r="6" ht="12.75">
      <c r="A6" s="1009" t="s">
        <v>406</v>
      </c>
    </row>
  </sheetData>
  <sheetProtection password="C644" sheet="1" objects="1" scenarios="1" formatCells="0" formatColumns="0" formatRows="0" insertColumns="0" insertRows="0" insertHyperlinks="0" deleteColumns="0" deleteRows="0" sort="0" autoFilter="0" pivotTables="0"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pageSetUpPr fitToPage="1"/>
  </sheetPr>
  <dimension ref="A1:AE32"/>
  <sheetViews>
    <sheetView zoomScale="70" zoomScaleNormal="70" zoomScaleSheetLayoutView="100" workbookViewId="0" topLeftCell="A1"/>
  </sheetViews>
  <sheetFormatPr defaultColWidth="9.140625" defaultRowHeight="12.75"/>
  <cols>
    <col min="1" max="1" width="2.7109375" style="79" customWidth="1"/>
    <col min="2" max="2" width="5.7109375" style="79" customWidth="1"/>
    <col min="3" max="3" width="41.140625" style="79" customWidth="1"/>
    <col min="4" max="4" width="11.8515625" style="79" customWidth="1"/>
    <col min="5" max="5" width="10.8515625" style="79" customWidth="1"/>
    <col min="6" max="6" width="18.57421875" style="79" customWidth="1"/>
    <col min="7" max="7" width="12.28125" style="79" customWidth="1"/>
    <col min="8" max="8" width="12.421875" style="79" customWidth="1"/>
    <col min="9" max="9" width="12.57421875" style="79" customWidth="1"/>
    <col min="10" max="11" width="10.7109375" style="79" customWidth="1"/>
    <col min="12" max="12" width="10.7109375" style="104" customWidth="1"/>
    <col min="13" max="31" width="10.7109375" style="79" customWidth="1"/>
    <col min="32" max="16384" width="9.140625" style="79" customWidth="1"/>
  </cols>
  <sheetData>
    <row r="1" spans="2:21" ht="10.8" thickBot="1">
      <c r="B1" s="80"/>
      <c r="C1" s="80"/>
      <c r="D1" s="80"/>
      <c r="E1" s="81"/>
      <c r="F1" s="82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31" ht="13.2">
      <c r="A2" s="84"/>
      <c r="B2" s="105" t="s">
        <v>2</v>
      </c>
      <c r="C2" s="106" t="s">
        <v>357</v>
      </c>
      <c r="D2" s="106"/>
      <c r="E2" s="106"/>
      <c r="F2" s="107"/>
      <c r="G2" s="108" t="s">
        <v>54</v>
      </c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10"/>
    </row>
    <row r="3" spans="2:31" ht="12.75" customHeight="1" thickBot="1">
      <c r="B3" s="111" t="s">
        <v>9</v>
      </c>
      <c r="C3" s="112" t="s">
        <v>173</v>
      </c>
      <c r="D3" s="1045"/>
      <c r="E3" s="1045"/>
      <c r="F3" s="1043" t="s">
        <v>55</v>
      </c>
      <c r="G3" s="113">
        <f>'0 Úvod'!G19</f>
        <v>2014</v>
      </c>
      <c r="H3" s="114">
        <f>G3+1</f>
        <v>2015</v>
      </c>
      <c r="I3" s="114">
        <f aca="true" t="shared" si="0" ref="I3:T3">H3+1</f>
        <v>2016</v>
      </c>
      <c r="J3" s="114">
        <f t="shared" si="0"/>
        <v>2017</v>
      </c>
      <c r="K3" s="114">
        <f t="shared" si="0"/>
        <v>2018</v>
      </c>
      <c r="L3" s="114">
        <f t="shared" si="0"/>
        <v>2019</v>
      </c>
      <c r="M3" s="114">
        <f t="shared" si="0"/>
        <v>2020</v>
      </c>
      <c r="N3" s="114">
        <f t="shared" si="0"/>
        <v>2021</v>
      </c>
      <c r="O3" s="114">
        <f t="shared" si="0"/>
        <v>2022</v>
      </c>
      <c r="P3" s="114">
        <f t="shared" si="0"/>
        <v>2023</v>
      </c>
      <c r="Q3" s="114">
        <f t="shared" si="0"/>
        <v>2024</v>
      </c>
      <c r="R3" s="114">
        <f t="shared" si="0"/>
        <v>2025</v>
      </c>
      <c r="S3" s="114">
        <f t="shared" si="0"/>
        <v>2026</v>
      </c>
      <c r="T3" s="114">
        <f t="shared" si="0"/>
        <v>2027</v>
      </c>
      <c r="U3" s="114">
        <f aca="true" t="shared" si="1" ref="U3:AE3">T3+1</f>
        <v>2028</v>
      </c>
      <c r="V3" s="114">
        <f t="shared" si="1"/>
        <v>2029</v>
      </c>
      <c r="W3" s="114">
        <f t="shared" si="1"/>
        <v>2030</v>
      </c>
      <c r="X3" s="114">
        <f t="shared" si="1"/>
        <v>2031</v>
      </c>
      <c r="Y3" s="114">
        <f t="shared" si="1"/>
        <v>2032</v>
      </c>
      <c r="Z3" s="114">
        <f t="shared" si="1"/>
        <v>2033</v>
      </c>
      <c r="AA3" s="114">
        <f t="shared" si="1"/>
        <v>2034</v>
      </c>
      <c r="AB3" s="114">
        <f t="shared" si="1"/>
        <v>2035</v>
      </c>
      <c r="AC3" s="114">
        <f t="shared" si="1"/>
        <v>2036</v>
      </c>
      <c r="AD3" s="114">
        <f t="shared" si="1"/>
        <v>2037</v>
      </c>
      <c r="AE3" s="115">
        <f t="shared" si="1"/>
        <v>2038</v>
      </c>
    </row>
    <row r="4" spans="2:31" ht="12.6" thickBot="1">
      <c r="B4" s="116"/>
      <c r="C4" s="117">
        <f>'0 Úvod'!D19</f>
        <v>2014</v>
      </c>
      <c r="D4" s="1045"/>
      <c r="E4" s="1045"/>
      <c r="F4" s="1044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9"/>
    </row>
    <row r="5" spans="2:31" ht="11.4">
      <c r="B5" s="120"/>
      <c r="C5" s="121" t="s">
        <v>57</v>
      </c>
      <c r="D5" s="122"/>
      <c r="E5" s="122"/>
      <c r="F5" s="123">
        <f aca="true" t="shared" si="2" ref="F5:F15">SUM(G5:AE5,G20:AE20)</f>
        <v>0</v>
      </c>
      <c r="G5" s="85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7"/>
    </row>
    <row r="6" spans="2:31" ht="11.4">
      <c r="B6" s="124"/>
      <c r="C6" s="125" t="s">
        <v>355</v>
      </c>
      <c r="D6" s="126"/>
      <c r="E6" s="126"/>
      <c r="F6" s="127">
        <f t="shared" si="2"/>
        <v>0</v>
      </c>
      <c r="G6" s="89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1"/>
    </row>
    <row r="7" spans="2:31" ht="11.4">
      <c r="B7" s="124"/>
      <c r="C7" s="125" t="s">
        <v>356</v>
      </c>
      <c r="D7" s="126"/>
      <c r="E7" s="126"/>
      <c r="F7" s="127">
        <f t="shared" si="2"/>
        <v>0</v>
      </c>
      <c r="G7" s="89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1"/>
    </row>
    <row r="8" spans="2:31" ht="11.4">
      <c r="B8" s="124"/>
      <c r="C8" s="125" t="s">
        <v>58</v>
      </c>
      <c r="D8" s="126"/>
      <c r="E8" s="126"/>
      <c r="F8" s="127">
        <f t="shared" si="2"/>
        <v>0</v>
      </c>
      <c r="G8" s="89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1"/>
    </row>
    <row r="9" spans="2:31" ht="11.4">
      <c r="B9" s="124"/>
      <c r="C9" s="125" t="s">
        <v>300</v>
      </c>
      <c r="D9" s="126"/>
      <c r="E9" s="126"/>
      <c r="F9" s="127">
        <f t="shared" si="2"/>
        <v>0</v>
      </c>
      <c r="G9" s="89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1"/>
    </row>
    <row r="10" spans="2:31" ht="11.4">
      <c r="B10" s="128"/>
      <c r="C10" s="129" t="s">
        <v>301</v>
      </c>
      <c r="D10" s="130"/>
      <c r="E10" s="130"/>
      <c r="F10" s="127">
        <f t="shared" si="2"/>
        <v>0</v>
      </c>
      <c r="G10" s="92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4"/>
    </row>
    <row r="11" spans="2:31" ht="12">
      <c r="B11" s="131"/>
      <c r="C11" s="132" t="s">
        <v>183</v>
      </c>
      <c r="D11" s="133"/>
      <c r="E11" s="133"/>
      <c r="F11" s="134">
        <f t="shared" si="2"/>
        <v>0</v>
      </c>
      <c r="G11" s="136">
        <f aca="true" t="shared" si="3" ref="G11:T11">SUM(G5:G10)</f>
        <v>0</v>
      </c>
      <c r="H11" s="137">
        <f t="shared" si="3"/>
        <v>0</v>
      </c>
      <c r="I11" s="137">
        <f>SUM(I5:I10)</f>
        <v>0</v>
      </c>
      <c r="J11" s="137">
        <f t="shared" si="3"/>
        <v>0</v>
      </c>
      <c r="K11" s="137">
        <f t="shared" si="3"/>
        <v>0</v>
      </c>
      <c r="L11" s="137">
        <f t="shared" si="3"/>
        <v>0</v>
      </c>
      <c r="M11" s="137">
        <f t="shared" si="3"/>
        <v>0</v>
      </c>
      <c r="N11" s="137">
        <f t="shared" si="3"/>
        <v>0</v>
      </c>
      <c r="O11" s="137">
        <f t="shared" si="3"/>
        <v>0</v>
      </c>
      <c r="P11" s="137">
        <f t="shared" si="3"/>
        <v>0</v>
      </c>
      <c r="Q11" s="137">
        <f t="shared" si="3"/>
        <v>0</v>
      </c>
      <c r="R11" s="137">
        <f t="shared" si="3"/>
        <v>0</v>
      </c>
      <c r="S11" s="137">
        <f t="shared" si="3"/>
        <v>0</v>
      </c>
      <c r="T11" s="137">
        <f t="shared" si="3"/>
        <v>0</v>
      </c>
      <c r="U11" s="137">
        <f aca="true" t="shared" si="4" ref="U11:AC11">SUM(U5:U10)</f>
        <v>0</v>
      </c>
      <c r="V11" s="137">
        <f t="shared" si="4"/>
        <v>0</v>
      </c>
      <c r="W11" s="137">
        <f t="shared" si="4"/>
        <v>0</v>
      </c>
      <c r="X11" s="137">
        <f t="shared" si="4"/>
        <v>0</v>
      </c>
      <c r="Y11" s="137">
        <f t="shared" si="4"/>
        <v>0</v>
      </c>
      <c r="Z11" s="137">
        <f t="shared" si="4"/>
        <v>0</v>
      </c>
      <c r="AA11" s="137">
        <f t="shared" si="4"/>
        <v>0</v>
      </c>
      <c r="AB11" s="137">
        <f t="shared" si="4"/>
        <v>0</v>
      </c>
      <c r="AC11" s="137">
        <f t="shared" si="4"/>
        <v>0</v>
      </c>
      <c r="AD11" s="137">
        <f>SUM(AD5:AD10)</f>
        <v>0</v>
      </c>
      <c r="AE11" s="138">
        <f>SUM(AE5:AE10)</f>
        <v>0</v>
      </c>
    </row>
    <row r="12" spans="2:31" ht="11.4">
      <c r="B12" s="124"/>
      <c r="C12" s="125" t="s">
        <v>184</v>
      </c>
      <c r="D12" s="126"/>
      <c r="E12" s="126"/>
      <c r="F12" s="135">
        <f t="shared" si="2"/>
        <v>0</v>
      </c>
      <c r="G12" s="89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1"/>
    </row>
    <row r="13" spans="2:31" ht="12">
      <c r="B13" s="131"/>
      <c r="C13" s="132" t="s">
        <v>185</v>
      </c>
      <c r="D13" s="133"/>
      <c r="E13" s="133"/>
      <c r="F13" s="134">
        <f t="shared" si="2"/>
        <v>0</v>
      </c>
      <c r="G13" s="136">
        <f>SUM(G11:G12)</f>
        <v>0</v>
      </c>
      <c r="H13" s="137">
        <f>SUM(H11:H12)</f>
        <v>0</v>
      </c>
      <c r="I13" s="137">
        <f aca="true" t="shared" si="5" ref="I13:T13">SUM(I11:I12)</f>
        <v>0</v>
      </c>
      <c r="J13" s="137">
        <f t="shared" si="5"/>
        <v>0</v>
      </c>
      <c r="K13" s="137">
        <f t="shared" si="5"/>
        <v>0</v>
      </c>
      <c r="L13" s="137">
        <f t="shared" si="5"/>
        <v>0</v>
      </c>
      <c r="M13" s="137">
        <f t="shared" si="5"/>
        <v>0</v>
      </c>
      <c r="N13" s="137">
        <f t="shared" si="5"/>
        <v>0</v>
      </c>
      <c r="O13" s="137">
        <f t="shared" si="5"/>
        <v>0</v>
      </c>
      <c r="P13" s="137">
        <f t="shared" si="5"/>
        <v>0</v>
      </c>
      <c r="Q13" s="137">
        <f t="shared" si="5"/>
        <v>0</v>
      </c>
      <c r="R13" s="137">
        <f t="shared" si="5"/>
        <v>0</v>
      </c>
      <c r="S13" s="137">
        <f t="shared" si="5"/>
        <v>0</v>
      </c>
      <c r="T13" s="137">
        <f t="shared" si="5"/>
        <v>0</v>
      </c>
      <c r="U13" s="137">
        <f aca="true" t="shared" si="6" ref="U13:AC13">SUM(U11:U12)</f>
        <v>0</v>
      </c>
      <c r="V13" s="137">
        <f t="shared" si="6"/>
        <v>0</v>
      </c>
      <c r="W13" s="137">
        <f t="shared" si="6"/>
        <v>0</v>
      </c>
      <c r="X13" s="137">
        <f t="shared" si="6"/>
        <v>0</v>
      </c>
      <c r="Y13" s="137">
        <f t="shared" si="6"/>
        <v>0</v>
      </c>
      <c r="Z13" s="137">
        <f t="shared" si="6"/>
        <v>0</v>
      </c>
      <c r="AA13" s="137">
        <f t="shared" si="6"/>
        <v>0</v>
      </c>
      <c r="AB13" s="137">
        <f t="shared" si="6"/>
        <v>0</v>
      </c>
      <c r="AC13" s="137">
        <f t="shared" si="6"/>
        <v>0</v>
      </c>
      <c r="AD13" s="137">
        <f>SUM(AD11:AD12)</f>
        <v>0</v>
      </c>
      <c r="AE13" s="138">
        <f>SUM(AE11:AE12)</f>
        <v>0</v>
      </c>
    </row>
    <row r="14" spans="2:31" ht="12" thickBot="1">
      <c r="B14" s="96"/>
      <c r="C14" s="97">
        <f>'0 Úvod'!$N$21*1000</f>
        <v>210</v>
      </c>
      <c r="D14" s="98"/>
      <c r="E14" s="99"/>
      <c r="F14" s="95">
        <f t="shared" si="2"/>
        <v>0</v>
      </c>
      <c r="G14" s="100">
        <f>G13*$C14/1000</f>
        <v>0</v>
      </c>
      <c r="H14" s="101">
        <f>H13*$C14/1000</f>
        <v>0</v>
      </c>
      <c r="I14" s="101">
        <f aca="true" t="shared" si="7" ref="I14:T14">I13*$C14/1000</f>
        <v>0</v>
      </c>
      <c r="J14" s="101">
        <f t="shared" si="7"/>
        <v>0</v>
      </c>
      <c r="K14" s="101">
        <f t="shared" si="7"/>
        <v>0</v>
      </c>
      <c r="L14" s="101">
        <f t="shared" si="7"/>
        <v>0</v>
      </c>
      <c r="M14" s="101">
        <f t="shared" si="7"/>
        <v>0</v>
      </c>
      <c r="N14" s="101">
        <f t="shared" si="7"/>
        <v>0</v>
      </c>
      <c r="O14" s="101">
        <f t="shared" si="7"/>
        <v>0</v>
      </c>
      <c r="P14" s="101">
        <f t="shared" si="7"/>
        <v>0</v>
      </c>
      <c r="Q14" s="101">
        <f t="shared" si="7"/>
        <v>0</v>
      </c>
      <c r="R14" s="101">
        <f t="shared" si="7"/>
        <v>0</v>
      </c>
      <c r="S14" s="101">
        <f t="shared" si="7"/>
        <v>0</v>
      </c>
      <c r="T14" s="101">
        <f t="shared" si="7"/>
        <v>0</v>
      </c>
      <c r="U14" s="101">
        <f aca="true" t="shared" si="8" ref="U14:AC14">U13*$C14/1000</f>
        <v>0</v>
      </c>
      <c r="V14" s="101">
        <f t="shared" si="8"/>
        <v>0</v>
      </c>
      <c r="W14" s="101">
        <f t="shared" si="8"/>
        <v>0</v>
      </c>
      <c r="X14" s="101">
        <f t="shared" si="8"/>
        <v>0</v>
      </c>
      <c r="Y14" s="101">
        <f t="shared" si="8"/>
        <v>0</v>
      </c>
      <c r="Z14" s="101">
        <f t="shared" si="8"/>
        <v>0</v>
      </c>
      <c r="AA14" s="101">
        <f t="shared" si="8"/>
        <v>0</v>
      </c>
      <c r="AB14" s="101">
        <f t="shared" si="8"/>
        <v>0</v>
      </c>
      <c r="AC14" s="101">
        <f t="shared" si="8"/>
        <v>0</v>
      </c>
      <c r="AD14" s="101">
        <f>AD13*$C14/1000</f>
        <v>0</v>
      </c>
      <c r="AE14" s="102">
        <f>AE13*$C14/1000</f>
        <v>0</v>
      </c>
    </row>
    <row r="15" spans="2:31" ht="12.6" thickBot="1">
      <c r="B15" s="139"/>
      <c r="C15" s="140" t="s">
        <v>175</v>
      </c>
      <c r="D15" s="141"/>
      <c r="E15" s="141"/>
      <c r="F15" s="142">
        <f t="shared" si="2"/>
        <v>0</v>
      </c>
      <c r="G15" s="143">
        <f>G14+G13</f>
        <v>0</v>
      </c>
      <c r="H15" s="142">
        <f>H14+H13</f>
        <v>0</v>
      </c>
      <c r="I15" s="142">
        <f aca="true" t="shared" si="9" ref="I15:T15">I14+I13</f>
        <v>0</v>
      </c>
      <c r="J15" s="142">
        <f t="shared" si="9"/>
        <v>0</v>
      </c>
      <c r="K15" s="142">
        <f t="shared" si="9"/>
        <v>0</v>
      </c>
      <c r="L15" s="142">
        <f t="shared" si="9"/>
        <v>0</v>
      </c>
      <c r="M15" s="142">
        <f t="shared" si="9"/>
        <v>0</v>
      </c>
      <c r="N15" s="142">
        <f t="shared" si="9"/>
        <v>0</v>
      </c>
      <c r="O15" s="142">
        <f t="shared" si="9"/>
        <v>0</v>
      </c>
      <c r="P15" s="142">
        <f t="shared" si="9"/>
        <v>0</v>
      </c>
      <c r="Q15" s="142">
        <f t="shared" si="9"/>
        <v>0</v>
      </c>
      <c r="R15" s="142">
        <f t="shared" si="9"/>
        <v>0</v>
      </c>
      <c r="S15" s="142">
        <f t="shared" si="9"/>
        <v>0</v>
      </c>
      <c r="T15" s="142">
        <f t="shared" si="9"/>
        <v>0</v>
      </c>
      <c r="U15" s="142">
        <f aca="true" t="shared" si="10" ref="U15:AC15">U14+U13</f>
        <v>0</v>
      </c>
      <c r="V15" s="142">
        <f t="shared" si="10"/>
        <v>0</v>
      </c>
      <c r="W15" s="142">
        <f t="shared" si="10"/>
        <v>0</v>
      </c>
      <c r="X15" s="142">
        <f t="shared" si="10"/>
        <v>0</v>
      </c>
      <c r="Y15" s="142">
        <f t="shared" si="10"/>
        <v>0</v>
      </c>
      <c r="Z15" s="142">
        <f t="shared" si="10"/>
        <v>0</v>
      </c>
      <c r="AA15" s="142">
        <f t="shared" si="10"/>
        <v>0</v>
      </c>
      <c r="AB15" s="142">
        <f t="shared" si="10"/>
        <v>0</v>
      </c>
      <c r="AC15" s="142">
        <f t="shared" si="10"/>
        <v>0</v>
      </c>
      <c r="AD15" s="142">
        <f>AD14+AD13</f>
        <v>0</v>
      </c>
      <c r="AE15" s="144">
        <f>AE14+AE13</f>
        <v>0</v>
      </c>
    </row>
    <row r="16" spans="2:31" ht="10.8" thickBot="1">
      <c r="B16" s="80"/>
      <c r="C16" s="80"/>
      <c r="D16" s="80"/>
      <c r="E16" s="81"/>
      <c r="F16" s="82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</row>
    <row r="17" spans="2:31" ht="13.2">
      <c r="B17" s="105" t="s">
        <v>2</v>
      </c>
      <c r="C17" s="106" t="s">
        <v>357</v>
      </c>
      <c r="D17" s="106"/>
      <c r="E17" s="106"/>
      <c r="F17" s="107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10"/>
    </row>
    <row r="18" spans="2:31" ht="13.8" thickBot="1">
      <c r="B18" s="111" t="s">
        <v>11</v>
      </c>
      <c r="C18" s="112" t="s">
        <v>174</v>
      </c>
      <c r="D18" s="1045"/>
      <c r="E18" s="1045"/>
      <c r="F18" s="1046"/>
      <c r="G18" s="113">
        <f>AE3+1</f>
        <v>2039</v>
      </c>
      <c r="H18" s="114">
        <f>G18+1</f>
        <v>2040</v>
      </c>
      <c r="I18" s="114">
        <f aca="true" t="shared" si="11" ref="I18:T18">H18+1</f>
        <v>2041</v>
      </c>
      <c r="J18" s="114">
        <f t="shared" si="11"/>
        <v>2042</v>
      </c>
      <c r="K18" s="114">
        <f t="shared" si="11"/>
        <v>2043</v>
      </c>
      <c r="L18" s="114">
        <f t="shared" si="11"/>
        <v>2044</v>
      </c>
      <c r="M18" s="114">
        <f t="shared" si="11"/>
        <v>2045</v>
      </c>
      <c r="N18" s="114">
        <f t="shared" si="11"/>
        <v>2046</v>
      </c>
      <c r="O18" s="114">
        <f t="shared" si="11"/>
        <v>2047</v>
      </c>
      <c r="P18" s="114">
        <f t="shared" si="11"/>
        <v>2048</v>
      </c>
      <c r="Q18" s="114">
        <f t="shared" si="11"/>
        <v>2049</v>
      </c>
      <c r="R18" s="114">
        <f t="shared" si="11"/>
        <v>2050</v>
      </c>
      <c r="S18" s="114">
        <f t="shared" si="11"/>
        <v>2051</v>
      </c>
      <c r="T18" s="114">
        <f t="shared" si="11"/>
        <v>2052</v>
      </c>
      <c r="U18" s="114">
        <f aca="true" t="shared" si="12" ref="U18:AE18">T18+1</f>
        <v>2053</v>
      </c>
      <c r="V18" s="114">
        <f t="shared" si="12"/>
        <v>2054</v>
      </c>
      <c r="W18" s="114">
        <f t="shared" si="12"/>
        <v>2055</v>
      </c>
      <c r="X18" s="114">
        <f t="shared" si="12"/>
        <v>2056</v>
      </c>
      <c r="Y18" s="114">
        <f t="shared" si="12"/>
        <v>2057</v>
      </c>
      <c r="Z18" s="114">
        <f t="shared" si="12"/>
        <v>2058</v>
      </c>
      <c r="AA18" s="114">
        <f t="shared" si="12"/>
        <v>2059</v>
      </c>
      <c r="AB18" s="114">
        <f t="shared" si="12"/>
        <v>2060</v>
      </c>
      <c r="AC18" s="114">
        <f t="shared" si="12"/>
        <v>2061</v>
      </c>
      <c r="AD18" s="114">
        <f t="shared" si="12"/>
        <v>2062</v>
      </c>
      <c r="AE18" s="115">
        <f t="shared" si="12"/>
        <v>2063</v>
      </c>
    </row>
    <row r="19" spans="2:31" ht="12.6" thickBot="1">
      <c r="B19" s="116"/>
      <c r="C19" s="117">
        <f>'0 Úvod'!D19</f>
        <v>2014</v>
      </c>
      <c r="D19" s="1045"/>
      <c r="E19" s="1045"/>
      <c r="F19" s="1046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9"/>
    </row>
    <row r="20" spans="2:31" ht="11.4">
      <c r="B20" s="120"/>
      <c r="C20" s="121" t="s">
        <v>57</v>
      </c>
      <c r="D20" s="122"/>
      <c r="E20" s="122"/>
      <c r="F20" s="145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1"/>
    </row>
    <row r="21" spans="2:31" ht="11.4">
      <c r="B21" s="124"/>
      <c r="C21" s="125" t="s">
        <v>355</v>
      </c>
      <c r="D21" s="126"/>
      <c r="E21" s="126"/>
      <c r="F21" s="146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1"/>
    </row>
    <row r="22" spans="2:31" ht="11.4">
      <c r="B22" s="124"/>
      <c r="C22" s="125" t="s">
        <v>356</v>
      </c>
      <c r="D22" s="126"/>
      <c r="E22" s="126"/>
      <c r="F22" s="146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1"/>
    </row>
    <row r="23" spans="2:31" ht="11.4">
      <c r="B23" s="124"/>
      <c r="C23" s="125" t="s">
        <v>58</v>
      </c>
      <c r="D23" s="126"/>
      <c r="E23" s="126"/>
      <c r="F23" s="146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1"/>
    </row>
    <row r="24" spans="2:31" ht="11.4">
      <c r="B24" s="124"/>
      <c r="C24" s="125" t="s">
        <v>300</v>
      </c>
      <c r="D24" s="126"/>
      <c r="E24" s="126"/>
      <c r="F24" s="146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1"/>
    </row>
    <row r="25" spans="2:31" ht="11.4">
      <c r="B25" s="128"/>
      <c r="C25" s="129" t="s">
        <v>301</v>
      </c>
      <c r="D25" s="130"/>
      <c r="E25" s="130"/>
      <c r="F25" s="147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4"/>
    </row>
    <row r="26" spans="2:31" ht="12">
      <c r="B26" s="131"/>
      <c r="C26" s="132" t="s">
        <v>183</v>
      </c>
      <c r="D26" s="133"/>
      <c r="E26" s="133"/>
      <c r="F26" s="148"/>
      <c r="G26" s="136">
        <f aca="true" t="shared" si="13" ref="G26:T26">SUM(G20:G25)</f>
        <v>0</v>
      </c>
      <c r="H26" s="137">
        <f t="shared" si="13"/>
        <v>0</v>
      </c>
      <c r="I26" s="137">
        <f t="shared" si="13"/>
        <v>0</v>
      </c>
      <c r="J26" s="137">
        <f t="shared" si="13"/>
        <v>0</v>
      </c>
      <c r="K26" s="137">
        <f t="shared" si="13"/>
        <v>0</v>
      </c>
      <c r="L26" s="137">
        <f t="shared" si="13"/>
        <v>0</v>
      </c>
      <c r="M26" s="137">
        <f t="shared" si="13"/>
        <v>0</v>
      </c>
      <c r="N26" s="137">
        <f t="shared" si="13"/>
        <v>0</v>
      </c>
      <c r="O26" s="137">
        <f t="shared" si="13"/>
        <v>0</v>
      </c>
      <c r="P26" s="137">
        <f t="shared" si="13"/>
        <v>0</v>
      </c>
      <c r="Q26" s="137">
        <f t="shared" si="13"/>
        <v>0</v>
      </c>
      <c r="R26" s="137">
        <f t="shared" si="13"/>
        <v>0</v>
      </c>
      <c r="S26" s="137">
        <f t="shared" si="13"/>
        <v>0</v>
      </c>
      <c r="T26" s="137">
        <f t="shared" si="13"/>
        <v>0</v>
      </c>
      <c r="U26" s="137">
        <f aca="true" t="shared" si="14" ref="U26:AC26">SUM(U20:U25)</f>
        <v>0</v>
      </c>
      <c r="V26" s="137">
        <f t="shared" si="14"/>
        <v>0</v>
      </c>
      <c r="W26" s="137">
        <f t="shared" si="14"/>
        <v>0</v>
      </c>
      <c r="X26" s="137">
        <f t="shared" si="14"/>
        <v>0</v>
      </c>
      <c r="Y26" s="137">
        <f t="shared" si="14"/>
        <v>0</v>
      </c>
      <c r="Z26" s="137">
        <f t="shared" si="14"/>
        <v>0</v>
      </c>
      <c r="AA26" s="137">
        <f t="shared" si="14"/>
        <v>0</v>
      </c>
      <c r="AB26" s="137">
        <f t="shared" si="14"/>
        <v>0</v>
      </c>
      <c r="AC26" s="137">
        <f t="shared" si="14"/>
        <v>0</v>
      </c>
      <c r="AD26" s="137">
        <f>SUM(AD20:AD25)</f>
        <v>0</v>
      </c>
      <c r="AE26" s="138">
        <f>SUM(AE20:AE25)</f>
        <v>0</v>
      </c>
    </row>
    <row r="27" spans="2:31" ht="11.4">
      <c r="B27" s="124"/>
      <c r="C27" s="125" t="s">
        <v>184</v>
      </c>
      <c r="D27" s="126"/>
      <c r="E27" s="126"/>
      <c r="F27" s="147"/>
      <c r="G27" s="89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1"/>
    </row>
    <row r="28" spans="2:31" ht="12">
      <c r="B28" s="131"/>
      <c r="C28" s="132" t="s">
        <v>185</v>
      </c>
      <c r="D28" s="133"/>
      <c r="E28" s="133"/>
      <c r="F28" s="148"/>
      <c r="G28" s="136">
        <f aca="true" t="shared" si="15" ref="G28:T28">SUM(G26:G27)</f>
        <v>0</v>
      </c>
      <c r="H28" s="137">
        <f t="shared" si="15"/>
        <v>0</v>
      </c>
      <c r="I28" s="137">
        <f t="shared" si="15"/>
        <v>0</v>
      </c>
      <c r="J28" s="137">
        <f t="shared" si="15"/>
        <v>0</v>
      </c>
      <c r="K28" s="137">
        <f t="shared" si="15"/>
        <v>0</v>
      </c>
      <c r="L28" s="137">
        <f t="shared" si="15"/>
        <v>0</v>
      </c>
      <c r="M28" s="137">
        <f t="shared" si="15"/>
        <v>0</v>
      </c>
      <c r="N28" s="137">
        <f t="shared" si="15"/>
        <v>0</v>
      </c>
      <c r="O28" s="137">
        <f t="shared" si="15"/>
        <v>0</v>
      </c>
      <c r="P28" s="137">
        <f t="shared" si="15"/>
        <v>0</v>
      </c>
      <c r="Q28" s="137">
        <f t="shared" si="15"/>
        <v>0</v>
      </c>
      <c r="R28" s="137">
        <f t="shared" si="15"/>
        <v>0</v>
      </c>
      <c r="S28" s="137">
        <f t="shared" si="15"/>
        <v>0</v>
      </c>
      <c r="T28" s="137">
        <f t="shared" si="15"/>
        <v>0</v>
      </c>
      <c r="U28" s="137">
        <f aca="true" t="shared" si="16" ref="U28:AC28">SUM(U26:U27)</f>
        <v>0</v>
      </c>
      <c r="V28" s="137">
        <f t="shared" si="16"/>
        <v>0</v>
      </c>
      <c r="W28" s="137">
        <f t="shared" si="16"/>
        <v>0</v>
      </c>
      <c r="X28" s="137">
        <f t="shared" si="16"/>
        <v>0</v>
      </c>
      <c r="Y28" s="137">
        <f t="shared" si="16"/>
        <v>0</v>
      </c>
      <c r="Z28" s="137">
        <f t="shared" si="16"/>
        <v>0</v>
      </c>
      <c r="AA28" s="137">
        <f t="shared" si="16"/>
        <v>0</v>
      </c>
      <c r="AB28" s="137">
        <f t="shared" si="16"/>
        <v>0</v>
      </c>
      <c r="AC28" s="137">
        <f t="shared" si="16"/>
        <v>0</v>
      </c>
      <c r="AD28" s="137">
        <f>SUM(AD26:AD27)</f>
        <v>0</v>
      </c>
      <c r="AE28" s="138">
        <f>SUM(AE26:AE27)</f>
        <v>0</v>
      </c>
    </row>
    <row r="29" spans="2:31" ht="12" thickBot="1">
      <c r="B29" s="96"/>
      <c r="C29" s="97">
        <f>'0 Úvod'!$N$21*1000</f>
        <v>210</v>
      </c>
      <c r="D29" s="98"/>
      <c r="E29" s="99"/>
      <c r="F29" s="103"/>
      <c r="G29" s="100">
        <f>G28*$C29/1000</f>
        <v>0</v>
      </c>
      <c r="H29" s="101">
        <f>H28*$C29/1000</f>
        <v>0</v>
      </c>
      <c r="I29" s="101">
        <f aca="true" t="shared" si="17" ref="I29:T29">I28*$C29/1000</f>
        <v>0</v>
      </c>
      <c r="J29" s="101">
        <f t="shared" si="17"/>
        <v>0</v>
      </c>
      <c r="K29" s="101">
        <f t="shared" si="17"/>
        <v>0</v>
      </c>
      <c r="L29" s="101">
        <f t="shared" si="17"/>
        <v>0</v>
      </c>
      <c r="M29" s="101">
        <f t="shared" si="17"/>
        <v>0</v>
      </c>
      <c r="N29" s="101">
        <f t="shared" si="17"/>
        <v>0</v>
      </c>
      <c r="O29" s="101">
        <f t="shared" si="17"/>
        <v>0</v>
      </c>
      <c r="P29" s="101">
        <f t="shared" si="17"/>
        <v>0</v>
      </c>
      <c r="Q29" s="101">
        <f t="shared" si="17"/>
        <v>0</v>
      </c>
      <c r="R29" s="101">
        <f t="shared" si="17"/>
        <v>0</v>
      </c>
      <c r="S29" s="101">
        <f t="shared" si="17"/>
        <v>0</v>
      </c>
      <c r="T29" s="101">
        <f t="shared" si="17"/>
        <v>0</v>
      </c>
      <c r="U29" s="101">
        <f aca="true" t="shared" si="18" ref="U29:AC29">U28*$C29/1000</f>
        <v>0</v>
      </c>
      <c r="V29" s="101">
        <f t="shared" si="18"/>
        <v>0</v>
      </c>
      <c r="W29" s="101">
        <f t="shared" si="18"/>
        <v>0</v>
      </c>
      <c r="X29" s="101">
        <f t="shared" si="18"/>
        <v>0</v>
      </c>
      <c r="Y29" s="101">
        <f t="shared" si="18"/>
        <v>0</v>
      </c>
      <c r="Z29" s="101">
        <f t="shared" si="18"/>
        <v>0</v>
      </c>
      <c r="AA29" s="101">
        <f t="shared" si="18"/>
        <v>0</v>
      </c>
      <c r="AB29" s="101">
        <f t="shared" si="18"/>
        <v>0</v>
      </c>
      <c r="AC29" s="101">
        <f t="shared" si="18"/>
        <v>0</v>
      </c>
      <c r="AD29" s="101">
        <f>AD28*$C29/1000</f>
        <v>0</v>
      </c>
      <c r="AE29" s="102">
        <f>AE28*$C29/1000</f>
        <v>0</v>
      </c>
    </row>
    <row r="30" spans="2:31" ht="12.6" thickBot="1">
      <c r="B30" s="139"/>
      <c r="C30" s="140" t="s">
        <v>175</v>
      </c>
      <c r="D30" s="141"/>
      <c r="E30" s="141"/>
      <c r="F30" s="149"/>
      <c r="G30" s="143">
        <f aca="true" t="shared" si="19" ref="G30:T30">G29+G28</f>
        <v>0</v>
      </c>
      <c r="H30" s="142">
        <f t="shared" si="19"/>
        <v>0</v>
      </c>
      <c r="I30" s="142">
        <f t="shared" si="19"/>
        <v>0</v>
      </c>
      <c r="J30" s="142">
        <f t="shared" si="19"/>
        <v>0</v>
      </c>
      <c r="K30" s="142">
        <f t="shared" si="19"/>
        <v>0</v>
      </c>
      <c r="L30" s="142">
        <f t="shared" si="19"/>
        <v>0</v>
      </c>
      <c r="M30" s="142">
        <f t="shared" si="19"/>
        <v>0</v>
      </c>
      <c r="N30" s="142">
        <f t="shared" si="19"/>
        <v>0</v>
      </c>
      <c r="O30" s="142">
        <f t="shared" si="19"/>
        <v>0</v>
      </c>
      <c r="P30" s="142">
        <f t="shared" si="19"/>
        <v>0</v>
      </c>
      <c r="Q30" s="142">
        <f t="shared" si="19"/>
        <v>0</v>
      </c>
      <c r="R30" s="142">
        <f t="shared" si="19"/>
        <v>0</v>
      </c>
      <c r="S30" s="142">
        <f t="shared" si="19"/>
        <v>0</v>
      </c>
      <c r="T30" s="142">
        <f t="shared" si="19"/>
        <v>0</v>
      </c>
      <c r="U30" s="142">
        <f aca="true" t="shared" si="20" ref="U30:AC30">U29+U28</f>
        <v>0</v>
      </c>
      <c r="V30" s="142">
        <f t="shared" si="20"/>
        <v>0</v>
      </c>
      <c r="W30" s="142">
        <f t="shared" si="20"/>
        <v>0</v>
      </c>
      <c r="X30" s="142">
        <f t="shared" si="20"/>
        <v>0</v>
      </c>
      <c r="Y30" s="142">
        <f t="shared" si="20"/>
        <v>0</v>
      </c>
      <c r="Z30" s="142">
        <f t="shared" si="20"/>
        <v>0</v>
      </c>
      <c r="AA30" s="142">
        <f t="shared" si="20"/>
        <v>0</v>
      </c>
      <c r="AB30" s="142">
        <f t="shared" si="20"/>
        <v>0</v>
      </c>
      <c r="AC30" s="142">
        <f t="shared" si="20"/>
        <v>0</v>
      </c>
      <c r="AD30" s="142">
        <f>AD29+AD28</f>
        <v>0</v>
      </c>
      <c r="AE30" s="144">
        <f>AE29+AE28</f>
        <v>0</v>
      </c>
    </row>
    <row r="31" spans="2:31" ht="12.75">
      <c r="B31" s="80"/>
      <c r="C31" s="80"/>
      <c r="D31" s="80"/>
      <c r="E31" s="81"/>
      <c r="F31" s="82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</row>
    <row r="32" spans="2:21" ht="12.75">
      <c r="B32" s="81"/>
      <c r="C32" s="81"/>
      <c r="D32" s="81"/>
      <c r="E32" s="81"/>
      <c r="F32" s="82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</row>
  </sheetData>
  <sheetProtection password="C644" sheet="1" objects="1" scenarios="1" formatCells="0" formatColumns="0" formatRows="0" insertColumns="0" insertRows="0" insertHyperlinks="0" deleteColumns="0" deleteRows="0" sort="0" autoFilter="0" pivotTables="0"/>
  <mergeCells count="6">
    <mergeCell ref="F3:F4"/>
    <mergeCell ref="E3:E4"/>
    <mergeCell ref="D3:D4"/>
    <mergeCell ref="D18:D19"/>
    <mergeCell ref="E18:E19"/>
    <mergeCell ref="F18:F19"/>
  </mergeCells>
  <printOptions horizontalCentered="1" verticalCentered="1"/>
  <pageMargins left="0.3937007874015748" right="0.35433070866141736" top="0.7874015748031497" bottom="0.7874015748031497" header="0.3937007874015748" footer="0.3937007874015748"/>
  <pageSetup fitToHeight="2" fitToWidth="1" horizontalDpi="600" verticalDpi="600" orientation="landscape" paperSize="9" scale="40" r:id="rId5"/>
  <headerFooter alignWithMargins="0">
    <oddFooter>&amp;L&amp;A&amp;C30.9.2010</oddFooter>
  </headerFooter>
  <ignoredErrors>
    <ignoredError sqref="C14:AE29" unlockedFormula="1"/>
  </ignoredErrors>
  <drawing r:id="rId3"/>
  <legacyDrawing r:id="rId2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40" r:id="rId4" name="Button 16">
              <controlPr defaultSize="0" print="0" autoFill="0" autoPict="0" macro="[0]!GoToIntroduction">
                <anchor moveWithCells="1" sizeWithCells="1">
                  <from>
                    <xdr:col>28</xdr:col>
                    <xdr:colOff>716280</xdr:colOff>
                    <xdr:row>32</xdr:row>
                    <xdr:rowOff>7620</xdr:rowOff>
                  </from>
                  <to>
                    <xdr:col>30</xdr:col>
                    <xdr:colOff>716280</xdr:colOff>
                    <xdr:row>36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">
    <pageSetUpPr fitToPage="1"/>
  </sheetPr>
  <dimension ref="A2:AC62"/>
  <sheetViews>
    <sheetView zoomScale="70" zoomScaleNormal="70" workbookViewId="0" topLeftCell="A1"/>
  </sheetViews>
  <sheetFormatPr defaultColWidth="9.140625" defaultRowHeight="12.75"/>
  <cols>
    <col min="1" max="1" width="2.7109375" style="79" customWidth="1"/>
    <col min="2" max="2" width="5.7109375" style="79" customWidth="1"/>
    <col min="3" max="3" width="48.28125" style="79" bestFit="1" customWidth="1"/>
    <col min="4" max="4" width="14.28125" style="234" customWidth="1"/>
    <col min="5" max="5" width="12.140625" style="235" customWidth="1"/>
    <col min="6" max="6" width="11.421875" style="79" customWidth="1"/>
    <col min="7" max="19" width="10.7109375" style="79" customWidth="1"/>
    <col min="20" max="29" width="11.00390625" style="79" customWidth="1"/>
    <col min="30" max="16384" width="9.140625" style="79" customWidth="1"/>
  </cols>
  <sheetData>
    <row r="1" ht="10.8" thickBot="1"/>
    <row r="2" spans="2:29" ht="13.2">
      <c r="B2" s="105" t="s">
        <v>20</v>
      </c>
      <c r="C2" s="106" t="s">
        <v>59</v>
      </c>
      <c r="D2" s="107"/>
      <c r="E2" s="150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10"/>
    </row>
    <row r="3" spans="2:29" ht="12.75" customHeight="1" thickBot="1">
      <c r="B3" s="111" t="s">
        <v>9</v>
      </c>
      <c r="C3" s="151"/>
      <c r="D3" s="1047" t="s">
        <v>74</v>
      </c>
      <c r="E3" s="152">
        <f>'0 Úvod'!G19</f>
        <v>2014</v>
      </c>
      <c r="F3" s="114">
        <f>E3+1</f>
        <v>2015</v>
      </c>
      <c r="G3" s="114">
        <f aca="true" t="shared" si="0" ref="G3:R3">F3+1</f>
        <v>2016</v>
      </c>
      <c r="H3" s="114">
        <f t="shared" si="0"/>
        <v>2017</v>
      </c>
      <c r="I3" s="114">
        <f t="shared" si="0"/>
        <v>2018</v>
      </c>
      <c r="J3" s="114">
        <f t="shared" si="0"/>
        <v>2019</v>
      </c>
      <c r="K3" s="114">
        <f t="shared" si="0"/>
        <v>2020</v>
      </c>
      <c r="L3" s="114">
        <f t="shared" si="0"/>
        <v>2021</v>
      </c>
      <c r="M3" s="114">
        <f t="shared" si="0"/>
        <v>2022</v>
      </c>
      <c r="N3" s="114">
        <f t="shared" si="0"/>
        <v>2023</v>
      </c>
      <c r="O3" s="114">
        <f t="shared" si="0"/>
        <v>2024</v>
      </c>
      <c r="P3" s="114">
        <f t="shared" si="0"/>
        <v>2025</v>
      </c>
      <c r="Q3" s="114">
        <f t="shared" si="0"/>
        <v>2026</v>
      </c>
      <c r="R3" s="114">
        <f t="shared" si="0"/>
        <v>2027</v>
      </c>
      <c r="S3" s="114">
        <f aca="true" t="shared" si="1" ref="S3:AC3">R3+1</f>
        <v>2028</v>
      </c>
      <c r="T3" s="114">
        <f t="shared" si="1"/>
        <v>2029</v>
      </c>
      <c r="U3" s="114">
        <f t="shared" si="1"/>
        <v>2030</v>
      </c>
      <c r="V3" s="114">
        <f t="shared" si="1"/>
        <v>2031</v>
      </c>
      <c r="W3" s="114">
        <f t="shared" si="1"/>
        <v>2032</v>
      </c>
      <c r="X3" s="114">
        <f t="shared" si="1"/>
        <v>2033</v>
      </c>
      <c r="Y3" s="114">
        <f t="shared" si="1"/>
        <v>2034</v>
      </c>
      <c r="Z3" s="114">
        <f t="shared" si="1"/>
        <v>2035</v>
      </c>
      <c r="AA3" s="114">
        <f t="shared" si="1"/>
        <v>2036</v>
      </c>
      <c r="AB3" s="114">
        <f t="shared" si="1"/>
        <v>2037</v>
      </c>
      <c r="AC3" s="115">
        <f t="shared" si="1"/>
        <v>2038</v>
      </c>
    </row>
    <row r="4" spans="2:29" ht="12" thickBot="1">
      <c r="B4" s="153"/>
      <c r="C4" s="154"/>
      <c r="D4" s="1048"/>
      <c r="E4" s="155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9"/>
    </row>
    <row r="5" spans="2:29" ht="12">
      <c r="B5" s="156"/>
      <c r="C5" s="157" t="s">
        <v>186</v>
      </c>
      <c r="D5" s="158">
        <f>'1 Celkové investiční náklady'!F11</f>
        <v>0</v>
      </c>
      <c r="E5" s="159">
        <f>'1 Celkové investiční náklady'!G11</f>
        <v>0</v>
      </c>
      <c r="F5" s="159">
        <f>'1 Celkové investiční náklady'!H11</f>
        <v>0</v>
      </c>
      <c r="G5" s="159">
        <f>'1 Celkové investiční náklady'!I11</f>
        <v>0</v>
      </c>
      <c r="H5" s="159">
        <f>'1 Celkové investiční náklady'!J11</f>
        <v>0</v>
      </c>
      <c r="I5" s="159">
        <f>'1 Celkové investiční náklady'!K11</f>
        <v>0</v>
      </c>
      <c r="J5" s="159">
        <f>'1 Celkové investiční náklady'!L11</f>
        <v>0</v>
      </c>
      <c r="K5" s="159">
        <f>'1 Celkové investiční náklady'!M11</f>
        <v>0</v>
      </c>
      <c r="L5" s="159">
        <f>'1 Celkové investiční náklady'!N11</f>
        <v>0</v>
      </c>
      <c r="M5" s="159">
        <f>'1 Celkové investiční náklady'!O11</f>
        <v>0</v>
      </c>
      <c r="N5" s="159">
        <f>'1 Celkové investiční náklady'!P11</f>
        <v>0</v>
      </c>
      <c r="O5" s="159">
        <f>'1 Celkové investiční náklady'!Q11</f>
        <v>0</v>
      </c>
      <c r="P5" s="159">
        <f>'1 Celkové investiční náklady'!R11</f>
        <v>0</v>
      </c>
      <c r="Q5" s="159">
        <f>'1 Celkové investiční náklady'!S11</f>
        <v>0</v>
      </c>
      <c r="R5" s="159">
        <f>'1 Celkové investiční náklady'!T11</f>
        <v>0</v>
      </c>
      <c r="S5" s="159">
        <f>'1 Celkové investiční náklady'!U11</f>
        <v>0</v>
      </c>
      <c r="T5" s="159">
        <f>'1 Celkové investiční náklady'!V11</f>
        <v>0</v>
      </c>
      <c r="U5" s="159">
        <f>'1 Celkové investiční náklady'!W11</f>
        <v>0</v>
      </c>
      <c r="V5" s="159">
        <f>'1 Celkové investiční náklady'!X11</f>
        <v>0</v>
      </c>
      <c r="W5" s="159">
        <f>'1 Celkové investiční náklady'!Y11</f>
        <v>0</v>
      </c>
      <c r="X5" s="159">
        <f>'1 Celkové investiční náklady'!Z11</f>
        <v>0</v>
      </c>
      <c r="Y5" s="159">
        <f>'1 Celkové investiční náklady'!AA11</f>
        <v>0</v>
      </c>
      <c r="Z5" s="159">
        <f>'1 Celkové investiční náklady'!AB11</f>
        <v>0</v>
      </c>
      <c r="AA5" s="159">
        <f>'1 Celkové investiční náklady'!AC11</f>
        <v>0</v>
      </c>
      <c r="AB5" s="159">
        <f>'1 Celkové investiční náklady'!AD11</f>
        <v>0</v>
      </c>
      <c r="AC5" s="160">
        <f>'1 Celkové investiční náklady'!AE11</f>
        <v>0</v>
      </c>
    </row>
    <row r="6" spans="2:29" ht="11.4">
      <c r="B6" s="161"/>
      <c r="C6" s="162" t="str">
        <f>C45</f>
        <v>Zabezpečovací zařízení</v>
      </c>
      <c r="D6" s="163" t="e">
        <f>SUM(E6:AC6)+SUM(E22:AC22)</f>
        <v>#DIV/0!</v>
      </c>
      <c r="E6" s="973">
        <f>IF(E3&lt;='0 Úvod'!$G$19+'0 Úvod'!$J$19-1,IF(E$3='0 Úvod'!$G$21,$F45,0),0)</f>
        <v>0</v>
      </c>
      <c r="F6" s="973">
        <f>IF(F3&lt;='0 Úvod'!$G$19+'0 Úvod'!$J$19-1,IF(E6&gt;0,IF(F3-'0 Úvod'!$G$21&gt;$D$36,0,IF(F3-'0 Úvod'!$G$21-$D$36&gt;-1,($D$36-ROUNDDOWN($D$36,0))*$F$45,IF(F$3='0 Úvod'!$G$21,$F45,0)+IF(E6=0,0,$F45))),IF(F3-'0 Úvod'!$G$21&gt;$D$36,0,IF(F$3='0 Úvod'!$G$21,$F45,0)+IF(E6=0,0,$F45))),0)</f>
        <v>0</v>
      </c>
      <c r="G6" s="973" t="e">
        <f>IF(G3&lt;='0 Úvod'!$G$19+'0 Úvod'!$J$19-1,IF(F6&gt;0,IF(G3-'0 Úvod'!$G$21&gt;$D$36,0,IF(G3-'0 Úvod'!$G$21-$D$36&gt;-1,($D$36-ROUNDDOWN($D$36,0))*$F$45,IF(G$3='0 Úvod'!$G$21,$F45,0)+IF(F6=0,0,$F45))),IF(G3-'0 Úvod'!$G$21&gt;$D$36,0,IF(G$3='0 Úvod'!$G$21,$F45,0)+IF(F6=0,0,$F45))),0)</f>
        <v>#DIV/0!</v>
      </c>
      <c r="H6" s="973" t="e">
        <f>IF(H3&lt;='0 Úvod'!$G$19+'0 Úvod'!$J$19-1,IF(G6&gt;0,IF(H3-'0 Úvod'!$G$21&gt;$D$36,0,IF(H3-'0 Úvod'!$G$21-$D$36&gt;-1,($D$36-ROUNDDOWN($D$36,0))*$F$45,IF(H$3='0 Úvod'!$G$21,$F45,0)+IF(G6=0,0,$F45))),IF(H3-'0 Úvod'!$G$21&gt;$D$36,0,IF(H$3='0 Úvod'!$G$21,$F45,0)+IF(G6=0,0,$F45))),0)</f>
        <v>#DIV/0!</v>
      </c>
      <c r="I6" s="973" t="e">
        <f>IF(I3&lt;='0 Úvod'!$G$19+'0 Úvod'!$J$19-1,IF(H6&gt;0,IF(I3-'0 Úvod'!$G$21&gt;$D$36,0,IF(I3-'0 Úvod'!$G$21-$D$36&gt;-1,($D$36-ROUNDDOWN($D$36,0))*$F$45,IF(I$3='0 Úvod'!$G$21,$F45,0)+IF(H6=0,0,$F45))),IF(I3-'0 Úvod'!$G$21&gt;$D$36,0,IF(I$3='0 Úvod'!$G$21,$F45,0)+IF(H6=0,0,$F45))),0)</f>
        <v>#DIV/0!</v>
      </c>
      <c r="J6" s="973" t="e">
        <f>IF(J3&lt;='0 Úvod'!$G$19+'0 Úvod'!$J$19-1,IF(I6&gt;0,IF(J3-'0 Úvod'!$G$21&gt;$D$36,0,IF(J3-'0 Úvod'!$G$21-$D$36&gt;-1,($D$36-ROUNDDOWN($D$36,0))*$F$45,IF(J$3='0 Úvod'!$G$21,$F45,0)+IF(I6=0,0,$F45))),IF(J3-'0 Úvod'!$G$21&gt;$D$36,0,IF(J$3='0 Úvod'!$G$21,$F45,0)+IF(I6=0,0,$F45))),0)</f>
        <v>#DIV/0!</v>
      </c>
      <c r="K6" s="973" t="e">
        <f>IF(K3&lt;='0 Úvod'!$G$19+'0 Úvod'!$J$19-1,IF(J6&gt;0,IF(K3-'0 Úvod'!$G$21&gt;$D$36,0,IF(K3-'0 Úvod'!$G$21-$D$36&gt;-1,($D$36-ROUNDDOWN($D$36,0))*$F$45,IF(K$3='0 Úvod'!$G$21,$F45,0)+IF(J6=0,0,$F45))),IF(K3-'0 Úvod'!$G$21&gt;$D$36,0,IF(K$3='0 Úvod'!$G$21,$F45,0)+IF(J6=0,0,$F45))),0)</f>
        <v>#DIV/0!</v>
      </c>
      <c r="L6" s="973" t="e">
        <f>IF(L3&lt;='0 Úvod'!$G$19+'0 Úvod'!$J$19-1,IF(K6&gt;0,IF(L3-'0 Úvod'!$G$21&gt;$D$36,0,IF(L3-'0 Úvod'!$G$21-$D$36&gt;-1,($D$36-ROUNDDOWN($D$36,0))*$F$45,IF(L$3='0 Úvod'!$G$21,$F45,0)+IF(K6=0,0,$F45))),IF(L3-'0 Úvod'!$G$21&gt;$D$36,0,IF(L$3='0 Úvod'!$G$21,$F45,0)+IF(K6=0,0,$F45))),0)</f>
        <v>#DIV/0!</v>
      </c>
      <c r="M6" s="973" t="e">
        <f>IF(M3&lt;='0 Úvod'!$G$19+'0 Úvod'!$J$19-1,IF(L6&gt;0,IF(M3-'0 Úvod'!$G$21&gt;$D$36,0,IF(M3-'0 Úvod'!$G$21-$D$36&gt;-1,($D$36-ROUNDDOWN($D$36,0))*$F$45,IF(M$3='0 Úvod'!$G$21,$F45,0)+IF(L6=0,0,$F45))),IF(M3-'0 Úvod'!$G$21&gt;$D$36,0,IF(M$3='0 Úvod'!$G$21,$F45,0)+IF(L6=0,0,$F45))),0)</f>
        <v>#DIV/0!</v>
      </c>
      <c r="N6" s="973" t="e">
        <f>IF(N3&lt;='0 Úvod'!$G$19+'0 Úvod'!$J$19-1,IF(M6&gt;0,IF(N3-'0 Úvod'!$G$21&gt;$D$36,0,IF(N3-'0 Úvod'!$G$21-$D$36&gt;-1,($D$36-ROUNDDOWN($D$36,0))*$F$45,IF(N$3='0 Úvod'!$G$21,$F45,0)+IF(M6=0,0,$F45))),IF(N3-'0 Úvod'!$G$21&gt;$D$36,0,IF(N$3='0 Úvod'!$G$21,$F45,0)+IF(M6=0,0,$F45))),0)</f>
        <v>#DIV/0!</v>
      </c>
      <c r="O6" s="973" t="e">
        <f>IF(O3&lt;='0 Úvod'!$G$19+'0 Úvod'!$J$19-1,IF(N6&gt;0,IF(O3-'0 Úvod'!$G$21&gt;$D$36,0,IF(O3-'0 Úvod'!$G$21-$D$36&gt;-1,($D$36-ROUNDDOWN($D$36,0))*$F$45,IF(O$3='0 Úvod'!$G$21,$F45,0)+IF(N6=0,0,$F45))),IF(O3-'0 Úvod'!$G$21&gt;$D$36,0,IF(O$3='0 Úvod'!$G$21,$F45,0)+IF(N6=0,0,$F45))),0)</f>
        <v>#DIV/0!</v>
      </c>
      <c r="P6" s="973" t="e">
        <f>IF(P3&lt;='0 Úvod'!$G$19+'0 Úvod'!$J$19-1,IF(O6&gt;0,IF(P3-'0 Úvod'!$G$21&gt;$D$36,0,IF(P3-'0 Úvod'!$G$21-$D$36&gt;-1,($D$36-ROUNDDOWN($D$36,0))*$F$45,IF(P$3='0 Úvod'!$G$21,$F45,0)+IF(O6=0,0,$F45))),IF(P3-'0 Úvod'!$G$21&gt;$D$36,0,IF(P$3='0 Úvod'!$G$21,$F45,0)+IF(O6=0,0,$F45))),0)</f>
        <v>#DIV/0!</v>
      </c>
      <c r="Q6" s="973" t="e">
        <f>IF(Q3&lt;='0 Úvod'!$G$19+'0 Úvod'!$J$19-1,IF(P6&gt;0,IF(Q3-'0 Úvod'!$G$21&gt;$D$36,0,IF(Q3-'0 Úvod'!$G$21-$D$36&gt;-1,($D$36-ROUNDDOWN($D$36,0))*$F$45,IF(Q$3='0 Úvod'!$G$21,$F45,0)+IF(P6=0,0,$F45))),IF(Q3-'0 Úvod'!$G$21&gt;$D$36,0,IF(Q$3='0 Úvod'!$G$21,$F45,0)+IF(P6=0,0,$F45))),0)</f>
        <v>#DIV/0!</v>
      </c>
      <c r="R6" s="973" t="e">
        <f>IF(R3&lt;='0 Úvod'!$G$19+'0 Úvod'!$J$19-1,IF(Q6&gt;0,IF(R3-'0 Úvod'!$G$21&gt;$D$36,0,IF(R3-'0 Úvod'!$G$21-$D$36&gt;-1,($D$36-ROUNDDOWN($D$36,0))*$F$45,IF(R$3='0 Úvod'!$G$21,$F45,0)+IF(Q6=0,0,$F45))),IF(R3-'0 Úvod'!$G$21&gt;$D$36,0,IF(R$3='0 Úvod'!$G$21,$F45,0)+IF(Q6=0,0,$F45))),0)</f>
        <v>#DIV/0!</v>
      </c>
      <c r="S6" s="973" t="e">
        <f>IF(S3&lt;='0 Úvod'!$G$19+'0 Úvod'!$J$19-1,IF(R6&gt;0,IF(S3-'0 Úvod'!$G$21&gt;$D$36,0,IF(S3-'0 Úvod'!$G$21-$D$36&gt;-1,($D$36-ROUNDDOWN($D$36,0))*$F$45,IF(S$3='0 Úvod'!$G$21,$F45,0)+IF(R6=0,0,$F45))),IF(S3-'0 Úvod'!$G$21&gt;$D$36,0,IF(S$3='0 Úvod'!$G$21,$F45,0)+IF(R6=0,0,$F45))),0)</f>
        <v>#DIV/0!</v>
      </c>
      <c r="T6" s="973" t="e">
        <f>IF(T3&lt;='0 Úvod'!$G$19+'0 Úvod'!$J$19-1,IF(S6&gt;0,IF(T3-'0 Úvod'!$G$21&gt;$D$36,0,IF(T3-'0 Úvod'!$G$21-$D$36&gt;-1,($D$36-ROUNDDOWN($D$36,0))*$F$45,IF(T$3='0 Úvod'!$G$21,$F45,0)+IF(S6=0,0,$F45))),IF(T3-'0 Úvod'!$G$21&gt;$D$36,0,IF(T$3='0 Úvod'!$G$21,$F45,0)+IF(S6=0,0,$F45))),0)</f>
        <v>#DIV/0!</v>
      </c>
      <c r="U6" s="973" t="e">
        <f>IF(U3&lt;='0 Úvod'!$G$19+'0 Úvod'!$J$19-1,IF(T6&gt;0,IF(U3-'0 Úvod'!$G$21&gt;$D$36,0,IF(U3-'0 Úvod'!$G$21-$D$36&gt;-1,($D$36-ROUNDDOWN($D$36,0))*$F$45,IF(U$3='0 Úvod'!$G$21,$F45,0)+IF(T6=0,0,$F45))),IF(U3-'0 Úvod'!$G$21&gt;$D$36,0,IF(U$3='0 Úvod'!$G$21,$F45,0)+IF(T6=0,0,$F45))),0)</f>
        <v>#DIV/0!</v>
      </c>
      <c r="V6" s="973" t="e">
        <f>IF(V3&lt;='0 Úvod'!$G$19+'0 Úvod'!$J$19-1,IF(U6&gt;0,IF(V3-'0 Úvod'!$G$21&gt;$D$36,0,IF(V3-'0 Úvod'!$G$21-$D$36&gt;-1,($D$36-ROUNDDOWN($D$36,0))*$F$45,IF(V$3='0 Úvod'!$G$21,$F45,0)+IF(U6=0,0,$F45))),IF(V3-'0 Úvod'!$G$21&gt;$D$36,0,IF(V$3='0 Úvod'!$G$21,$F45,0)+IF(U6=0,0,$F45))),0)</f>
        <v>#DIV/0!</v>
      </c>
      <c r="W6" s="973" t="e">
        <f>IF(W3&lt;='0 Úvod'!$G$19+'0 Úvod'!$J$19-1,IF(V6&gt;0,IF(W3-'0 Úvod'!$G$21&gt;$D$36,0,IF(W3-'0 Úvod'!$G$21-$D$36&gt;-1,($D$36-ROUNDDOWN($D$36,0))*$F$45,IF(W$3='0 Úvod'!$G$21,$F45,0)+IF(V6=0,0,$F45))),IF(W3-'0 Úvod'!$G$21&gt;$D$36,0,IF(W$3='0 Úvod'!$G$21,$F45,0)+IF(V6=0,0,$F45))),0)</f>
        <v>#DIV/0!</v>
      </c>
      <c r="X6" s="973" t="e">
        <f>IF(X3&lt;='0 Úvod'!$G$19+'0 Úvod'!$J$19-1,IF(W6&gt;0,IF(X3-'0 Úvod'!$G$21&gt;$D$36,0,IF(X3-'0 Úvod'!$G$21-$D$36&gt;-1,($D$36-ROUNDDOWN($D$36,0))*$F$45,IF(X$3='0 Úvod'!$G$21,$F45,0)+IF(W6=0,0,$F45))),IF(X3-'0 Úvod'!$G$21&gt;$D$36,0,IF(X$3='0 Úvod'!$G$21,$F45,0)+IF(W6=0,0,$F45))),0)</f>
        <v>#DIV/0!</v>
      </c>
      <c r="Y6" s="973" t="e">
        <f>IF(Y3&lt;='0 Úvod'!$G$19+'0 Úvod'!$J$19-1,IF(X6&gt;0,IF(Y3-'0 Úvod'!$G$21&gt;$D$36,0,IF(Y3-'0 Úvod'!$G$21-$D$36&gt;-1,($D$36-ROUNDDOWN($D$36,0))*$F$45,IF(Y$3='0 Úvod'!$G$21,$F45,0)+IF(X6=0,0,$F45))),IF(Y3-'0 Úvod'!$G$21&gt;$D$36,0,IF(Y$3='0 Úvod'!$G$21,$F45,0)+IF(X6=0,0,$F45))),0)</f>
        <v>#DIV/0!</v>
      </c>
      <c r="Z6" s="973" t="e">
        <f>IF(Z3&lt;='0 Úvod'!$G$19+'0 Úvod'!$J$19-1,IF(Y6&gt;0,IF(Z3-'0 Úvod'!$G$21&gt;$D$36,0,IF(Z3-'0 Úvod'!$G$21-$D$36&gt;-1,($D$36-ROUNDDOWN($D$36,0))*$F$45,IF(Z$3='0 Úvod'!$G$21,$F45,0)+IF(Y6=0,0,$F45))),IF(Z3-'0 Úvod'!$G$21&gt;$D$36,0,IF(Z$3='0 Úvod'!$G$21,$F45,0)+IF(Y6=0,0,$F45))),0)</f>
        <v>#DIV/0!</v>
      </c>
      <c r="AA6" s="973" t="e">
        <f>IF(AA3&lt;='0 Úvod'!$G$19+'0 Úvod'!$J$19-1,IF(Z6&gt;0,IF(AA3-'0 Úvod'!$G$21&gt;$D$36,0,IF(AA3-'0 Úvod'!$G$21-$D$36&gt;-1,($D$36-ROUNDDOWN($D$36,0))*$F$45,IF(AA$3='0 Úvod'!$G$21,$F45,0)+IF(Z6=0,0,$F45))),IF(AA3-'0 Úvod'!$G$21&gt;$D$36,0,IF(AA$3='0 Úvod'!$G$21,$F45,0)+IF(Z6=0,0,$F45))),0)</f>
        <v>#DIV/0!</v>
      </c>
      <c r="AB6" s="973" t="e">
        <f>IF(AB3&lt;='0 Úvod'!$G$19+'0 Úvod'!$J$19-1,IF(AA6&gt;0,IF(AB3-'0 Úvod'!$G$21&gt;$D$36,0,IF(AB3-'0 Úvod'!$G$21-$D$36&gt;-1,($D$36-ROUNDDOWN($D$36,0))*$F$45,IF(AB$3='0 Úvod'!$G$21,$F45,0)+IF(AA6=0,0,$F45))),IF(AB3-'0 Úvod'!$G$21&gt;$D$36,0,IF(AB$3='0 Úvod'!$G$21,$F45,0)+IF(AA6=0,0,$F45))),0)</f>
        <v>#DIV/0!</v>
      </c>
      <c r="AC6" s="974" t="e">
        <f>IF(AC3&lt;='0 Úvod'!$G$19+'0 Úvod'!$J$19-1,IF(AB6&gt;0,IF(AC3-'0 Úvod'!$G$21&gt;$D$36,0,IF(AC3-'0 Úvod'!$G$21-$D$36&gt;-1,($D$36-ROUNDDOWN($D$36,0))*$F$45,IF(AC$3='0 Úvod'!$G$21,$F45,0)+IF(AB6=0,0,$F45))),IF(AC3-'0 Úvod'!$G$21&gt;$D$36,0,IF(AC$3='0 Úvod'!$G$21,$F45,0)+IF(AB6=0,0,$F45))),0)</f>
        <v>#DIV/0!</v>
      </c>
    </row>
    <row r="7" spans="2:29" ht="11.4">
      <c r="B7" s="164"/>
      <c r="C7" s="125" t="str">
        <f>C46</f>
        <v>Sdělovací zařízení</v>
      </c>
      <c r="D7" s="165" t="e">
        <f aca="true" t="shared" si="2" ref="D7:D14">SUM(E7:AC7)+SUM(E23:AC23)</f>
        <v>#DIV/0!</v>
      </c>
      <c r="E7" s="973">
        <f>IF(E3&lt;='0 Úvod'!$G$19+'0 Úvod'!$J$19-1,IF(E$3='0 Úvod'!$G$21,$F46,0),0)</f>
        <v>0</v>
      </c>
      <c r="F7" s="973">
        <f>IF(F3&lt;='0 Úvod'!$G$19+'0 Úvod'!$J$19-1,IF(E7&gt;0,IF(F3-'0 Úvod'!$G$21&gt;$D$38,0,IF(F3-'0 Úvod'!$G$21-$D$38&gt;-1,($D$38-ROUNDDOWN($D$38,0))*$F$46,IF(F$3='0 Úvod'!$G$21,$F46,0)+IF(E7=0,0,$F46))),IF(F3-'0 Úvod'!$G$21&gt;$D$38,0,IF(F$3='0 Úvod'!$G$21,$F46,0)+IF(E7=0,0,$F46))),0)</f>
        <v>0</v>
      </c>
      <c r="G7" s="973" t="e">
        <f>IF(G3&lt;='0 Úvod'!$G$19+'0 Úvod'!$J$19-1,IF(F7&gt;0,IF(G3-'0 Úvod'!$G$21&gt;$D$38,0,IF(G3-'0 Úvod'!$G$21-$D$38&gt;-1,($D$38-ROUNDDOWN($D$38,0))*$F$46,IF(G$3='0 Úvod'!$G$21,$F46,0)+IF(F7=0,0,$F46))),IF(G3-'0 Úvod'!$G$21&gt;$D$38,0,IF(G$3='0 Úvod'!$G$21,$F46,0)+IF(F7=0,0,$F46))),0)</f>
        <v>#DIV/0!</v>
      </c>
      <c r="H7" s="973" t="e">
        <f>IF(H3&lt;='0 Úvod'!$G$19+'0 Úvod'!$J$19-1,IF(G7&gt;0,IF(H3-'0 Úvod'!$G$21&gt;$D$38,0,IF(H3-'0 Úvod'!$G$21-$D$38&gt;-1,($D$38-ROUNDDOWN($D$38,0))*$F$46,IF(H$3='0 Úvod'!$G$21,$F46,0)+IF(G7=0,0,$F46))),IF(H3-'0 Úvod'!$G$21&gt;$D$38,0,IF(H$3='0 Úvod'!$G$21,$F46,0)+IF(G7=0,0,$F46))),0)</f>
        <v>#DIV/0!</v>
      </c>
      <c r="I7" s="973" t="e">
        <f>IF(I3&lt;='0 Úvod'!$G$19+'0 Úvod'!$J$19-1,IF(H7&gt;0,IF(I3-'0 Úvod'!$G$21&gt;$D$38,0,IF(I3-'0 Úvod'!$G$21-$D$38&gt;-1,($D$38-ROUNDDOWN($D$38,0))*$F$46,IF(I$3='0 Úvod'!$G$21,$F46,0)+IF(H7=0,0,$F46))),IF(I3-'0 Úvod'!$G$21&gt;$D$38,0,IF(I$3='0 Úvod'!$G$21,$F46,0)+IF(H7=0,0,$F46))),0)</f>
        <v>#DIV/0!</v>
      </c>
      <c r="J7" s="973" t="e">
        <f>IF(J3&lt;='0 Úvod'!$G$19+'0 Úvod'!$J$19-1,IF(I7&gt;0,IF(J3-'0 Úvod'!$G$21&gt;$D$38,0,IF(J3-'0 Úvod'!$G$21-$D$38&gt;-1,($D$38-ROUNDDOWN($D$38,0))*$F$46,IF(J$3='0 Úvod'!$G$21,$F46,0)+IF(I7=0,0,$F46))),IF(J3-'0 Úvod'!$G$21&gt;$D$38,0,IF(J$3='0 Úvod'!$G$21,$F46,0)+IF(I7=0,0,$F46))),0)</f>
        <v>#DIV/0!</v>
      </c>
      <c r="K7" s="973" t="e">
        <f>IF(K3&lt;='0 Úvod'!$G$19+'0 Úvod'!$J$19-1,IF(J7&gt;0,IF(K3-'0 Úvod'!$G$21&gt;$D$38,0,IF(K3-'0 Úvod'!$G$21-$D$38&gt;-1,($D$38-ROUNDDOWN($D$38,0))*$F$46,IF(K$3='0 Úvod'!$G$21,$F46,0)+IF(J7=0,0,$F46))),IF(K3-'0 Úvod'!$G$21&gt;$D$38,0,IF(K$3='0 Úvod'!$G$21,$F46,0)+IF(J7=0,0,$F46))),0)</f>
        <v>#DIV/0!</v>
      </c>
      <c r="L7" s="973" t="e">
        <f>IF(L3&lt;='0 Úvod'!$G$19+'0 Úvod'!$J$19-1,IF(K7&gt;0,IF(L3-'0 Úvod'!$G$21&gt;$D$38,0,IF(L3-'0 Úvod'!$G$21-$D$38&gt;-1,($D$38-ROUNDDOWN($D$38,0))*$F$46,IF(L$3='0 Úvod'!$G$21,$F46,0)+IF(K7=0,0,$F46))),IF(L3-'0 Úvod'!$G$21&gt;$D$38,0,IF(L$3='0 Úvod'!$G$21,$F46,0)+IF(K7=0,0,$F46))),0)</f>
        <v>#DIV/0!</v>
      </c>
      <c r="M7" s="973" t="e">
        <f>IF(M3&lt;='0 Úvod'!$G$19+'0 Úvod'!$J$19-1,IF(L7&gt;0,IF(M3-'0 Úvod'!$G$21&gt;$D$38,0,IF(M3-'0 Úvod'!$G$21-$D$38&gt;-1,($D$38-ROUNDDOWN($D$38,0))*$F$46,IF(M$3='0 Úvod'!$G$21,$F46,0)+IF(L7=0,0,$F46))),IF(M3-'0 Úvod'!$G$21&gt;$D$38,0,IF(M$3='0 Úvod'!$G$21,$F46,0)+IF(L7=0,0,$F46))),0)</f>
        <v>#DIV/0!</v>
      </c>
      <c r="N7" s="973" t="e">
        <f>IF(N3&lt;='0 Úvod'!$G$19+'0 Úvod'!$J$19-1,IF(M7&gt;0,IF(N3-'0 Úvod'!$G$21&gt;$D$38,0,IF(N3-'0 Úvod'!$G$21-$D$38&gt;-1,($D$38-ROUNDDOWN($D$38,0))*$F$46,IF(N$3='0 Úvod'!$G$21,$F46,0)+IF(M7=0,0,$F46))),IF(N3-'0 Úvod'!$G$21&gt;$D$38,0,IF(N$3='0 Úvod'!$G$21,$F46,0)+IF(M7=0,0,$F46))),0)</f>
        <v>#DIV/0!</v>
      </c>
      <c r="O7" s="973" t="e">
        <f>IF(O3&lt;='0 Úvod'!$G$19+'0 Úvod'!$J$19-1,IF(N7&gt;0,IF(O3-'0 Úvod'!$G$21&gt;$D$38,0,IF(O3-'0 Úvod'!$G$21-$D$38&gt;-1,($D$38-ROUNDDOWN($D$38,0))*$F$46,IF(O$3='0 Úvod'!$G$21,$F46,0)+IF(N7=0,0,$F46))),IF(O3-'0 Úvod'!$G$21&gt;$D$38,0,IF(O$3='0 Úvod'!$G$21,$F46,0)+IF(N7=0,0,$F46))),0)</f>
        <v>#DIV/0!</v>
      </c>
      <c r="P7" s="973" t="e">
        <f>IF(P3&lt;='0 Úvod'!$G$19+'0 Úvod'!$J$19-1,IF(O7&gt;0,IF(P3-'0 Úvod'!$G$21&gt;$D$38,0,IF(P3-'0 Úvod'!$G$21-$D$38&gt;-1,($D$38-ROUNDDOWN($D$38,0))*$F$46,IF(P$3='0 Úvod'!$G$21,$F46,0)+IF(O7=0,0,$F46))),IF(P3-'0 Úvod'!$G$21&gt;$D$38,0,IF(P$3='0 Úvod'!$G$21,$F46,0)+IF(O7=0,0,$F46))),0)</f>
        <v>#DIV/0!</v>
      </c>
      <c r="Q7" s="973" t="e">
        <f>IF(Q3&lt;='0 Úvod'!$G$19+'0 Úvod'!$J$19-1,IF(P7&gt;0,IF(Q3-'0 Úvod'!$G$21&gt;$D$38,0,IF(Q3-'0 Úvod'!$G$21-$D$38&gt;-1,($D$38-ROUNDDOWN($D$38,0))*$F$46,IF(Q$3='0 Úvod'!$G$21,$F46,0)+IF(P7=0,0,$F46))),IF(Q3-'0 Úvod'!$G$21&gt;$D$38,0,IF(Q$3='0 Úvod'!$G$21,$F46,0)+IF(P7=0,0,$F46))),0)</f>
        <v>#DIV/0!</v>
      </c>
      <c r="R7" s="973" t="e">
        <f>IF(R3&lt;='0 Úvod'!$G$19+'0 Úvod'!$J$19-1,IF(Q7&gt;0,IF(R3-'0 Úvod'!$G$21&gt;$D$38,0,IF(R3-'0 Úvod'!$G$21-$D$38&gt;-1,($D$38-ROUNDDOWN($D$38,0))*$F$46,IF(R$3='0 Úvod'!$G$21,$F46,0)+IF(Q7=0,0,$F46))),IF(R3-'0 Úvod'!$G$21&gt;$D$38,0,IF(R$3='0 Úvod'!$G$21,$F46,0)+IF(Q7=0,0,$F46))),0)</f>
        <v>#DIV/0!</v>
      </c>
      <c r="S7" s="973" t="e">
        <f>IF(S3&lt;='0 Úvod'!$G$19+'0 Úvod'!$J$19-1,IF(R7&gt;0,IF(S3-'0 Úvod'!$G$21&gt;$D$38,0,IF(S3-'0 Úvod'!$G$21-$D$38&gt;-1,($D$38-ROUNDDOWN($D$38,0))*$F$46,IF(S$3='0 Úvod'!$G$21,$F46,0)+IF(R7=0,0,$F46))),IF(S3-'0 Úvod'!$G$21&gt;$D$38,0,IF(S$3='0 Úvod'!$G$21,$F46,0)+IF(R7=0,0,$F46))),0)</f>
        <v>#DIV/0!</v>
      </c>
      <c r="T7" s="973" t="e">
        <f>IF(T3&lt;='0 Úvod'!$G$19+'0 Úvod'!$J$19-1,IF(S7&gt;0,IF(T3-'0 Úvod'!$G$21&gt;$D$38,0,IF(T3-'0 Úvod'!$G$21-$D$38&gt;-1,($D$38-ROUNDDOWN($D$38,0))*$F$46,IF(T$3='0 Úvod'!$G$21,$F46,0)+IF(S7=0,0,$F46))),IF(T3-'0 Úvod'!$G$21&gt;$D$38,0,IF(T$3='0 Úvod'!$G$21,$F46,0)+IF(S7=0,0,$F46))),0)</f>
        <v>#DIV/0!</v>
      </c>
      <c r="U7" s="973" t="e">
        <f>IF(U3&lt;='0 Úvod'!$G$19+'0 Úvod'!$J$19-1,IF(T7&gt;0,IF(U3-'0 Úvod'!$G$21&gt;$D$38,0,IF(U3-'0 Úvod'!$G$21-$D$38&gt;-1,($D$38-ROUNDDOWN($D$38,0))*$F$46,IF(U$3='0 Úvod'!$G$21,$F46,0)+IF(T7=0,0,$F46))),IF(U3-'0 Úvod'!$G$21&gt;$D$38,0,IF(U$3='0 Úvod'!$G$21,$F46,0)+IF(T7=0,0,$F46))),0)</f>
        <v>#DIV/0!</v>
      </c>
      <c r="V7" s="973" t="e">
        <f>IF(V3&lt;='0 Úvod'!$G$19+'0 Úvod'!$J$19-1,IF(U7&gt;0,IF(V3-'0 Úvod'!$G$21&gt;$D$38,0,IF(V3-'0 Úvod'!$G$21-$D$38&gt;-1,($D$38-ROUNDDOWN($D$38,0))*$F$46,IF(V$3='0 Úvod'!$G$21,$F46,0)+IF(U7=0,0,$F46))),IF(V3-'0 Úvod'!$G$21&gt;$D$38,0,IF(V$3='0 Úvod'!$G$21,$F46,0)+IF(U7=0,0,$F46))),0)</f>
        <v>#DIV/0!</v>
      </c>
      <c r="W7" s="973" t="e">
        <f>IF(W3&lt;='0 Úvod'!$G$19+'0 Úvod'!$J$19-1,IF(V7&gt;0,IF(W3-'0 Úvod'!$G$21&gt;$D$38,0,IF(W3-'0 Úvod'!$G$21-$D$38&gt;-1,($D$38-ROUNDDOWN($D$38,0))*$F$46,IF(W$3='0 Úvod'!$G$21,$F46,0)+IF(V7=0,0,$F46))),IF(W3-'0 Úvod'!$G$21&gt;$D$38,0,IF(W$3='0 Úvod'!$G$21,$F46,0)+IF(V7=0,0,$F46))),0)</f>
        <v>#DIV/0!</v>
      </c>
      <c r="X7" s="973" t="e">
        <f>IF(X3&lt;='0 Úvod'!$G$19+'0 Úvod'!$J$19-1,IF(W7&gt;0,IF(X3-'0 Úvod'!$G$21&gt;$D$38,0,IF(X3-'0 Úvod'!$G$21-$D$38&gt;-1,($D$38-ROUNDDOWN($D$38,0))*$F$46,IF(X$3='0 Úvod'!$G$21,$F46,0)+IF(W7=0,0,$F46))),IF(X3-'0 Úvod'!$G$21&gt;$D$38,0,IF(X$3='0 Úvod'!$G$21,$F46,0)+IF(W7=0,0,$F46))),0)</f>
        <v>#DIV/0!</v>
      </c>
      <c r="Y7" s="973" t="e">
        <f>IF(Y3&lt;='0 Úvod'!$G$19+'0 Úvod'!$J$19-1,IF(X7&gt;0,IF(Y3-'0 Úvod'!$G$21&gt;$D$38,0,IF(Y3-'0 Úvod'!$G$21-$D$38&gt;-1,($D$38-ROUNDDOWN($D$38,0))*$F$46,IF(Y$3='0 Úvod'!$G$21,$F46,0)+IF(X7=0,0,$F46))),IF(Y3-'0 Úvod'!$G$21&gt;$D$38,0,IF(Y$3='0 Úvod'!$G$21,$F46,0)+IF(X7=0,0,$F46))),0)</f>
        <v>#DIV/0!</v>
      </c>
      <c r="Z7" s="973" t="e">
        <f>IF(Z3&lt;='0 Úvod'!$G$19+'0 Úvod'!$J$19-1,IF(Y7&gt;0,IF(Z3-'0 Úvod'!$G$21&gt;$D$38,0,IF(Z3-'0 Úvod'!$G$21-$D$38&gt;-1,($D$38-ROUNDDOWN($D$38,0))*$F$46,IF(Z$3='0 Úvod'!$G$21,$F46,0)+IF(Y7=0,0,$F46))),IF(Z3-'0 Úvod'!$G$21&gt;$D$38,0,IF(Z$3='0 Úvod'!$G$21,$F46,0)+IF(Y7=0,0,$F46))),0)</f>
        <v>#DIV/0!</v>
      </c>
      <c r="AA7" s="973" t="e">
        <f>IF(AA3&lt;='0 Úvod'!$G$19+'0 Úvod'!$J$19-1,IF(Z7&gt;0,IF(AA3-'0 Úvod'!$G$21&gt;$D$38,0,IF(AA3-'0 Úvod'!$G$21-$D$38&gt;-1,($D$38-ROUNDDOWN($D$38,0))*$F$46,IF(AA$3='0 Úvod'!$G$21,$F46,0)+IF(Z7=0,0,$F46))),IF(AA3-'0 Úvod'!$G$21&gt;$D$38,0,IF(AA$3='0 Úvod'!$G$21,$F46,0)+IF(Z7=0,0,$F46))),0)</f>
        <v>#DIV/0!</v>
      </c>
      <c r="AB7" s="973" t="e">
        <f>IF(AB3&lt;='0 Úvod'!$G$19+'0 Úvod'!$J$19-1,IF(AA7&gt;0,IF(AB3-'0 Úvod'!$G$21&gt;$D$38,0,IF(AB3-'0 Úvod'!$G$21-$D$38&gt;-1,($D$38-ROUNDDOWN($D$38,0))*$F$46,IF(AB$3='0 Úvod'!$G$21,$F46,0)+IF(AA7=0,0,$F46))),IF(AB3-'0 Úvod'!$G$21&gt;$D$38,0,IF(AB$3='0 Úvod'!$G$21,$F46,0)+IF(AA7=0,0,$F46))),0)</f>
        <v>#DIV/0!</v>
      </c>
      <c r="AC7" s="974" t="e">
        <f>IF(AC3&lt;='0 Úvod'!$G$19+'0 Úvod'!$J$19-1,IF(AB7&gt;0,IF(AC3-'0 Úvod'!$G$21&gt;$D$38,0,IF(AC3-'0 Úvod'!$G$21-$D$38&gt;-1,($D$38-ROUNDDOWN($D$38,0))*$F$46,IF(AC$3='0 Úvod'!$G$21,$F46,0)+IF(AB7=0,0,$F46))),IF(AC3-'0 Úvod'!$G$21&gt;$D$38,0,IF(AC$3='0 Úvod'!$G$21,$F46,0)+IF(AB7=0,0,$F46))),0)</f>
        <v>#DIV/0!</v>
      </c>
    </row>
    <row r="8" spans="2:29" ht="11.4">
      <c r="B8" s="164"/>
      <c r="C8" s="125" t="str">
        <f aca="true" t="shared" si="3" ref="C8:C14">C47</f>
        <v>Silnoproudé rozvody a zařízení</v>
      </c>
      <c r="D8" s="165" t="e">
        <f t="shared" si="2"/>
        <v>#DIV/0!</v>
      </c>
      <c r="E8" s="973">
        <f>IF(E3&lt;='0 Úvod'!$G$19+'0 Úvod'!$J$19-1,IF(E$3='0 Úvod'!$G$21,$F47,0),0)</f>
        <v>0</v>
      </c>
      <c r="F8" s="973">
        <f>IF(F3&lt;='0 Úvod'!$G$19+'0 Úvod'!$J$19-1,IF(E8&gt;0,IF(F3-'0 Úvod'!$G$21&gt;$D$40,0,IF(F3-'0 Úvod'!$G$21-$D$40&gt;-1,($D$40-ROUNDDOWN($D$40,0))*$F$47,IF(F$3='0 Úvod'!$G$21,$F47,0)+IF(E8=0,0,$F47))),IF(F3-'0 Úvod'!$G$21&gt;$D$40,0,IF(F$3='0 Úvod'!$G$21,$F47,0)+IF(E8=0,0,$F47))),0)</f>
        <v>0</v>
      </c>
      <c r="G8" s="973" t="e">
        <f>IF(G3&lt;='0 Úvod'!$G$19+'0 Úvod'!$J$19-1,IF(F8&gt;0,IF(G3-'0 Úvod'!$G$21&gt;$D$40,0,IF(G3-'0 Úvod'!$G$21-$D$40&gt;-1,($D$40-ROUNDDOWN($D$40,0))*$F$47,IF(G$3='0 Úvod'!$G$21,$F47,0)+IF(F8=0,0,$F47))),IF(G3-'0 Úvod'!$G$21&gt;$D$40,0,IF(G$3='0 Úvod'!$G$21,$F47,0)+IF(F8=0,0,$F47))),0)</f>
        <v>#DIV/0!</v>
      </c>
      <c r="H8" s="973" t="e">
        <f>IF(H3&lt;='0 Úvod'!$G$19+'0 Úvod'!$J$19-1,IF(G8&gt;0,IF(H3-'0 Úvod'!$G$21&gt;$D$40,0,IF(H3-'0 Úvod'!$G$21-$D$40&gt;-1,($D$40-ROUNDDOWN($D$40,0))*$F$47,IF(H$3='0 Úvod'!$G$21,$F47,0)+IF(G8=0,0,$F47))),IF(H3-'0 Úvod'!$G$21&gt;$D$40,0,IF(H$3='0 Úvod'!$G$21,$F47,0)+IF(G8=0,0,$F47))),0)</f>
        <v>#DIV/0!</v>
      </c>
      <c r="I8" s="973" t="e">
        <f>IF(I3&lt;='0 Úvod'!$G$19+'0 Úvod'!$J$19-1,IF(H8&gt;0,IF(I3-'0 Úvod'!$G$21&gt;$D$40,0,IF(I3-'0 Úvod'!$G$21-$D$40&gt;-1,($D$40-ROUNDDOWN($D$40,0))*$F$47,IF(I$3='0 Úvod'!$G$21,$F47,0)+IF(H8=0,0,$F47))),IF(I3-'0 Úvod'!$G$21&gt;$D$40,0,IF(I$3='0 Úvod'!$G$21,$F47,0)+IF(H8=0,0,$F47))),0)</f>
        <v>#DIV/0!</v>
      </c>
      <c r="J8" s="973" t="e">
        <f>IF(J3&lt;='0 Úvod'!$G$19+'0 Úvod'!$J$19-1,IF(I8&gt;0,IF(J3-'0 Úvod'!$G$21&gt;$D$40,0,IF(J3-'0 Úvod'!$G$21-$D$40&gt;-1,($D$40-ROUNDDOWN($D$40,0))*$F$47,IF(J$3='0 Úvod'!$G$21,$F47,0)+IF(I8=0,0,$F47))),IF(J3-'0 Úvod'!$G$21&gt;$D$40,0,IF(J$3='0 Úvod'!$G$21,$F47,0)+IF(I8=0,0,$F47))),0)</f>
        <v>#DIV/0!</v>
      </c>
      <c r="K8" s="973" t="e">
        <f>IF(K3&lt;='0 Úvod'!$G$19+'0 Úvod'!$J$19-1,IF(J8&gt;0,IF(K3-'0 Úvod'!$G$21&gt;$D$40,0,IF(K3-'0 Úvod'!$G$21-$D$40&gt;-1,($D$40-ROUNDDOWN($D$40,0))*$F$47,IF(K$3='0 Úvod'!$G$21,$F47,0)+IF(J8=0,0,$F47))),IF(K3-'0 Úvod'!$G$21&gt;$D$40,0,IF(K$3='0 Úvod'!$G$21,$F47,0)+IF(J8=0,0,$F47))),0)</f>
        <v>#DIV/0!</v>
      </c>
      <c r="L8" s="973" t="e">
        <f>IF(L3&lt;='0 Úvod'!$G$19+'0 Úvod'!$J$19-1,IF(K8&gt;0,IF(L3-'0 Úvod'!$G$21&gt;$D$40,0,IF(L3-'0 Úvod'!$G$21-$D$40&gt;-1,($D$40-ROUNDDOWN($D$40,0))*$F$47,IF(L$3='0 Úvod'!$G$21,$F47,0)+IF(K8=0,0,$F47))),IF(L3-'0 Úvod'!$G$21&gt;$D$40,0,IF(L$3='0 Úvod'!$G$21,$F47,0)+IF(K8=0,0,$F47))),0)</f>
        <v>#DIV/0!</v>
      </c>
      <c r="M8" s="973" t="e">
        <f>IF(M3&lt;='0 Úvod'!$G$19+'0 Úvod'!$J$19-1,IF(L8&gt;0,IF(M3-'0 Úvod'!$G$21&gt;$D$40,0,IF(M3-'0 Úvod'!$G$21-$D$40&gt;-1,($D$40-ROUNDDOWN($D$40,0))*$F$47,IF(M$3='0 Úvod'!$G$21,$F47,0)+IF(L8=0,0,$F47))),IF(M3-'0 Úvod'!$G$21&gt;$D$40,0,IF(M$3='0 Úvod'!$G$21,$F47,0)+IF(L8=0,0,$F47))),0)</f>
        <v>#DIV/0!</v>
      </c>
      <c r="N8" s="973" t="e">
        <f>IF(N3&lt;='0 Úvod'!$G$19+'0 Úvod'!$J$19-1,IF(M8&gt;0,IF(N3-'0 Úvod'!$G$21&gt;$D$40,0,IF(N3-'0 Úvod'!$G$21-$D$40&gt;-1,($D$40-ROUNDDOWN($D$40,0))*$F$47,IF(N$3='0 Úvod'!$G$21,$F47,0)+IF(M8=0,0,$F47))),IF(N3-'0 Úvod'!$G$21&gt;$D$40,0,IF(N$3='0 Úvod'!$G$21,$F47,0)+IF(M8=0,0,$F47))),0)</f>
        <v>#DIV/0!</v>
      </c>
      <c r="O8" s="973" t="e">
        <f>IF(O3&lt;='0 Úvod'!$G$19+'0 Úvod'!$J$19-1,IF(N8&gt;0,IF(O3-'0 Úvod'!$G$21&gt;$D$40,0,IF(O3-'0 Úvod'!$G$21-$D$40&gt;-1,($D$40-ROUNDDOWN($D$40,0))*$F$47,IF(O$3='0 Úvod'!$G$21,$F47,0)+IF(N8=0,0,$F47))),IF(O3-'0 Úvod'!$G$21&gt;$D$40,0,IF(O$3='0 Úvod'!$G$21,$F47,0)+IF(N8=0,0,$F47))),0)</f>
        <v>#DIV/0!</v>
      </c>
      <c r="P8" s="973" t="e">
        <f>IF(P3&lt;='0 Úvod'!$G$19+'0 Úvod'!$J$19-1,IF(O8&gt;0,IF(P3-'0 Úvod'!$G$21&gt;$D$40,0,IF(P3-'0 Úvod'!$G$21-$D$40&gt;-1,($D$40-ROUNDDOWN($D$40,0))*$F$47,IF(P$3='0 Úvod'!$G$21,$F47,0)+IF(O8=0,0,$F47))),IF(P3-'0 Úvod'!$G$21&gt;$D$40,0,IF(P$3='0 Úvod'!$G$21,$F47,0)+IF(O8=0,0,$F47))),0)</f>
        <v>#DIV/0!</v>
      </c>
      <c r="Q8" s="973" t="e">
        <f>IF(Q3&lt;='0 Úvod'!$G$19+'0 Úvod'!$J$19-1,IF(P8&gt;0,IF(Q3-'0 Úvod'!$G$21&gt;$D$40,0,IF(Q3-'0 Úvod'!$G$21-$D$40&gt;-1,($D$40-ROUNDDOWN($D$40,0))*$F$47,IF(Q$3='0 Úvod'!$G$21,$F47,0)+IF(P8=0,0,$F47))),IF(Q3-'0 Úvod'!$G$21&gt;$D$40,0,IF(Q$3='0 Úvod'!$G$21,$F47,0)+IF(P8=0,0,$F47))),0)</f>
        <v>#DIV/0!</v>
      </c>
      <c r="R8" s="973" t="e">
        <f>IF(R3&lt;='0 Úvod'!$G$19+'0 Úvod'!$J$19-1,IF(Q8&gt;0,IF(R3-'0 Úvod'!$G$21&gt;$D$40,0,IF(R3-'0 Úvod'!$G$21-$D$40&gt;-1,($D$40-ROUNDDOWN($D$40,0))*$F$47,IF(R$3='0 Úvod'!$G$21,$F47,0)+IF(Q8=0,0,$F47))),IF(R3-'0 Úvod'!$G$21&gt;$D$40,0,IF(R$3='0 Úvod'!$G$21,$F47,0)+IF(Q8=0,0,$F47))),0)</f>
        <v>#DIV/0!</v>
      </c>
      <c r="S8" s="973" t="e">
        <f>IF(S3&lt;='0 Úvod'!$G$19+'0 Úvod'!$J$19-1,IF(R8&gt;0,IF(S3-'0 Úvod'!$G$21&gt;$D$40,0,IF(S3-'0 Úvod'!$G$21-$D$40&gt;-1,($D$40-ROUNDDOWN($D$40,0))*$F$47,IF(S$3='0 Úvod'!$G$21,$F47,0)+IF(R8=0,0,$F47))),IF(S3-'0 Úvod'!$G$21&gt;$D$40,0,IF(S$3='0 Úvod'!$G$21,$F47,0)+IF(R8=0,0,$F47))),0)</f>
        <v>#DIV/0!</v>
      </c>
      <c r="T8" s="973" t="e">
        <f>IF(T3&lt;='0 Úvod'!$G$19+'0 Úvod'!$J$19-1,IF(S8&gt;0,IF(T3-'0 Úvod'!$G$21&gt;$D$40,0,IF(T3-'0 Úvod'!$G$21-$D$40&gt;-1,($D$40-ROUNDDOWN($D$40,0))*$F$47,IF(T$3='0 Úvod'!$G$21,$F47,0)+IF(S8=0,0,$F47))),IF(T3-'0 Úvod'!$G$21&gt;$D$40,0,IF(T$3='0 Úvod'!$G$21,$F47,0)+IF(S8=0,0,$F47))),0)</f>
        <v>#DIV/0!</v>
      </c>
      <c r="U8" s="973" t="e">
        <f>IF(U3&lt;='0 Úvod'!$G$19+'0 Úvod'!$J$19-1,IF(T8&gt;0,IF(U3-'0 Úvod'!$G$21&gt;$D$40,0,IF(U3-'0 Úvod'!$G$21-$D$40&gt;-1,($D$40-ROUNDDOWN($D$40,0))*$F$47,IF(U$3='0 Úvod'!$G$21,$F47,0)+IF(T8=0,0,$F47))),IF(U3-'0 Úvod'!$G$21&gt;$D$40,0,IF(U$3='0 Úvod'!$G$21,$F47,0)+IF(T8=0,0,$F47))),0)</f>
        <v>#DIV/0!</v>
      </c>
      <c r="V8" s="973" t="e">
        <f>IF(V3&lt;='0 Úvod'!$G$19+'0 Úvod'!$J$19-1,IF(U8&gt;0,IF(V3-'0 Úvod'!$G$21&gt;$D$40,0,IF(V3-'0 Úvod'!$G$21-$D$40&gt;-1,($D$40-ROUNDDOWN($D$40,0))*$F$47,IF(V$3='0 Úvod'!$G$21,$F47,0)+IF(U8=0,0,$F47))),IF(V3-'0 Úvod'!$G$21&gt;$D$40,0,IF(V$3='0 Úvod'!$G$21,$F47,0)+IF(U8=0,0,$F47))),0)</f>
        <v>#DIV/0!</v>
      </c>
      <c r="W8" s="973" t="e">
        <f>IF(W3&lt;='0 Úvod'!$G$19+'0 Úvod'!$J$19-1,IF(V8&gt;0,IF(W3-'0 Úvod'!$G$21&gt;$D$40,0,IF(W3-'0 Úvod'!$G$21-$D$40&gt;-1,($D$40-ROUNDDOWN($D$40,0))*$F$47,IF(W$3='0 Úvod'!$G$21,$F47,0)+IF(V8=0,0,$F47))),IF(W3-'0 Úvod'!$G$21&gt;$D$40,0,IF(W$3='0 Úvod'!$G$21,$F47,0)+IF(V8=0,0,$F47))),0)</f>
        <v>#DIV/0!</v>
      </c>
      <c r="X8" s="973" t="e">
        <f>IF(X3&lt;='0 Úvod'!$G$19+'0 Úvod'!$J$19-1,IF(W8&gt;0,IF(X3-'0 Úvod'!$G$21&gt;$D$40,0,IF(X3-'0 Úvod'!$G$21-$D$40&gt;-1,($D$40-ROUNDDOWN($D$40,0))*$F$47,IF(X$3='0 Úvod'!$G$21,$F47,0)+IF(W8=0,0,$F47))),IF(X3-'0 Úvod'!$G$21&gt;$D$40,0,IF(X$3='0 Úvod'!$G$21,$F47,0)+IF(W8=0,0,$F47))),0)</f>
        <v>#DIV/0!</v>
      </c>
      <c r="Y8" s="973" t="e">
        <f>IF(Y3&lt;='0 Úvod'!$G$19+'0 Úvod'!$J$19-1,IF(X8&gt;0,IF(Y3-'0 Úvod'!$G$21&gt;$D$40,0,IF(Y3-'0 Úvod'!$G$21-$D$40&gt;-1,($D$40-ROUNDDOWN($D$40,0))*$F$47,IF(Y$3='0 Úvod'!$G$21,$F47,0)+IF(X8=0,0,$F47))),IF(Y3-'0 Úvod'!$G$21&gt;$D$40,0,IF(Y$3='0 Úvod'!$G$21,$F47,0)+IF(X8=0,0,$F47))),0)</f>
        <v>#DIV/0!</v>
      </c>
      <c r="Z8" s="973" t="e">
        <f>IF(Z3&lt;='0 Úvod'!$G$19+'0 Úvod'!$J$19-1,IF(Y8&gt;0,IF(Z3-'0 Úvod'!$G$21&gt;$D$40,0,IF(Z3-'0 Úvod'!$G$21-$D$40&gt;-1,($D$40-ROUNDDOWN($D$40,0))*$F$47,IF(Z$3='0 Úvod'!$G$21,$F47,0)+IF(Y8=0,0,$F47))),IF(Z3-'0 Úvod'!$G$21&gt;$D$40,0,IF(Z$3='0 Úvod'!$G$21,$F47,0)+IF(Y8=0,0,$F47))),0)</f>
        <v>#DIV/0!</v>
      </c>
      <c r="AA8" s="973" t="e">
        <f>IF(AA3&lt;='0 Úvod'!$G$19+'0 Úvod'!$J$19-1,IF(Z8&gt;0,IF(AA3-'0 Úvod'!$G$21&gt;$D$40,0,IF(AA3-'0 Úvod'!$G$21-$D$40&gt;-1,($D$40-ROUNDDOWN($D$40,0))*$F$47,IF(AA$3='0 Úvod'!$G$21,$F47,0)+IF(Z8=0,0,$F47))),IF(AA3-'0 Úvod'!$G$21&gt;$D$40,0,IF(AA$3='0 Úvod'!$G$21,$F47,0)+IF(Z8=0,0,$F47))),0)</f>
        <v>#DIV/0!</v>
      </c>
      <c r="AB8" s="973" t="e">
        <f>IF(AB3&lt;='0 Úvod'!$G$19+'0 Úvod'!$J$19-1,IF(AA8&gt;0,IF(AB3-'0 Úvod'!$G$21&gt;$D$40,0,IF(AB3-'0 Úvod'!$G$21-$D$40&gt;-1,($D$40-ROUNDDOWN($D$40,0))*$F$47,IF(AB$3='0 Úvod'!$G$21,$F47,0)+IF(AA8=0,0,$F47))),IF(AB3-'0 Úvod'!$G$21&gt;$D$40,0,IF(AB$3='0 Úvod'!$G$21,$F47,0)+IF(AA8=0,0,$F47))),0)</f>
        <v>#DIV/0!</v>
      </c>
      <c r="AC8" s="974" t="e">
        <f>IF(AC3&lt;='0 Úvod'!$G$19+'0 Úvod'!$J$19-1,IF(AB8&gt;0,IF(AC3-'0 Úvod'!$G$21&gt;$D$40,0,IF(AC3-'0 Úvod'!$G$21-$D$40&gt;-1,($D$40-ROUNDDOWN($D$40,0))*$F$47,IF(AC$3='0 Úvod'!$G$21,$F47,0)+IF(AB8=0,0,$F47))),IF(AC3-'0 Úvod'!$G$21&gt;$D$40,0,IF(AC$3='0 Úvod'!$G$21,$F47,0)+IF(AB8=0,0,$F47))),0)</f>
        <v>#DIV/0!</v>
      </c>
    </row>
    <row r="9" spans="2:29" ht="11.4">
      <c r="B9" s="164"/>
      <c r="C9" s="125" t="str">
        <f t="shared" si="3"/>
        <v>Železniční svršek a spodek</v>
      </c>
      <c r="D9" s="165" t="e">
        <f t="shared" si="2"/>
        <v>#DIV/0!</v>
      </c>
      <c r="E9" s="973">
        <f>IF(E3&lt;='0 Úvod'!$G$19+'0 Úvod'!$J$19-1,IF(E$3='0 Úvod'!$G$21,$F48,0),0)</f>
        <v>0</v>
      </c>
      <c r="F9" s="973">
        <f>IF(F3&lt;='0 Úvod'!$G$19+'0 Úvod'!$J$19-1,IF(E9&gt;0,IF(F3-'0 Úvod'!$G$21&gt;$K$36,0,IF(F3-'0 Úvod'!$G$21-$K$36&gt;-1,($K$36-ROUNDDOWN($K$36,0))*$F$48,IF(F$3='0 Úvod'!$G$21,$F48,0)+IF(E9=0,0,$F48))),IF(F3-'0 Úvod'!$G$21&gt;$K$36,0,IF(F$3='0 Úvod'!$G$21,$F48,0)+IF(E9=0,0,$F48))),0)</f>
        <v>0</v>
      </c>
      <c r="G9" s="973" t="e">
        <f>IF(G3&lt;='0 Úvod'!$G$19+'0 Úvod'!$J$19-1,IF(F9&gt;0,IF(G3-'0 Úvod'!$G$21&gt;$K$36,0,IF(G3-'0 Úvod'!$G$21-$K$36&gt;-1,($K$36-ROUNDDOWN($K$36,0))*$F$48,IF(G$3='0 Úvod'!$G$21,$F48,0)+IF(F9=0,0,$F48))),IF(G3-'0 Úvod'!$G$21&gt;$K$36,0,IF(G$3='0 Úvod'!$G$21,$F48,0)+IF(F9=0,0,$F48))),0)</f>
        <v>#DIV/0!</v>
      </c>
      <c r="H9" s="973" t="e">
        <f>IF(H3&lt;='0 Úvod'!$G$19+'0 Úvod'!$J$19-1,IF(G9&gt;0,IF(H3-'0 Úvod'!$G$21&gt;$K$36,0,IF(H3-'0 Úvod'!$G$21-$K$36&gt;-1,($K$36-ROUNDDOWN($K$36,0))*$F$48,IF(H$3='0 Úvod'!$G$21,$F48,0)+IF(G9=0,0,$F48))),IF(H3-'0 Úvod'!$G$21&gt;$K$36,0,IF(H$3='0 Úvod'!$G$21,$F48,0)+IF(G9=0,0,$F48))),0)</f>
        <v>#DIV/0!</v>
      </c>
      <c r="I9" s="973" t="e">
        <f>IF(I3&lt;='0 Úvod'!$G$19+'0 Úvod'!$J$19-1,IF(H9&gt;0,IF(I3-'0 Úvod'!$G$21&gt;$K$36,0,IF(I3-'0 Úvod'!$G$21-$K$36&gt;-1,($K$36-ROUNDDOWN($K$36,0))*$F$48,IF(I$3='0 Úvod'!$G$21,$F48,0)+IF(H9=0,0,$F48))),IF(I3-'0 Úvod'!$G$21&gt;$K$36,0,IF(I$3='0 Úvod'!$G$21,$F48,0)+IF(H9=0,0,$F48))),0)</f>
        <v>#DIV/0!</v>
      </c>
      <c r="J9" s="973" t="e">
        <f>IF(J3&lt;='0 Úvod'!$G$19+'0 Úvod'!$J$19-1,IF(I9&gt;0,IF(J3-'0 Úvod'!$G$21&gt;$K$36,0,IF(J3-'0 Úvod'!$G$21-$K$36&gt;-1,($K$36-ROUNDDOWN($K$36,0))*$F$48,IF(J$3='0 Úvod'!$G$21,$F48,0)+IF(I9=0,0,$F48))),IF(J3-'0 Úvod'!$G$21&gt;$K$36,0,IF(J$3='0 Úvod'!$G$21,$F48,0)+IF(I9=0,0,$F48))),0)</f>
        <v>#DIV/0!</v>
      </c>
      <c r="K9" s="973" t="e">
        <f>IF(K3&lt;='0 Úvod'!$G$19+'0 Úvod'!$J$19-1,IF(J9&gt;0,IF(K3-'0 Úvod'!$G$21&gt;$K$36,0,IF(K3-'0 Úvod'!$G$21-$K$36&gt;-1,($K$36-ROUNDDOWN($K$36,0))*$F$48,IF(K$3='0 Úvod'!$G$21,$F48,0)+IF(J9=0,0,$F48))),IF(K3-'0 Úvod'!$G$21&gt;$K$36,0,IF(K$3='0 Úvod'!$G$21,$F48,0)+IF(J9=0,0,$F48))),0)</f>
        <v>#DIV/0!</v>
      </c>
      <c r="L9" s="973" t="e">
        <f>IF(L3&lt;='0 Úvod'!$G$19+'0 Úvod'!$J$19-1,IF(K9&gt;0,IF(L3-'0 Úvod'!$G$21&gt;$K$36,0,IF(L3-'0 Úvod'!$G$21-$K$36&gt;-1,($K$36-ROUNDDOWN($K$36,0))*$F$48,IF(L$3='0 Úvod'!$G$21,$F48,0)+IF(K9=0,0,$F48))),IF(L3-'0 Úvod'!$G$21&gt;$K$36,0,IF(L$3='0 Úvod'!$G$21,$F48,0)+IF(K9=0,0,$F48))),0)</f>
        <v>#DIV/0!</v>
      </c>
      <c r="M9" s="973" t="e">
        <f>IF(M3&lt;='0 Úvod'!$G$19+'0 Úvod'!$J$19-1,IF(L9&gt;0,IF(M3-'0 Úvod'!$G$21&gt;$K$36,0,IF(M3-'0 Úvod'!$G$21-$K$36&gt;-1,($K$36-ROUNDDOWN($K$36,0))*$F$48,IF(M$3='0 Úvod'!$G$21,$F48,0)+IF(L9=0,0,$F48))),IF(M3-'0 Úvod'!$G$21&gt;$K$36,0,IF(M$3='0 Úvod'!$G$21,$F48,0)+IF(L9=0,0,$F48))),0)</f>
        <v>#DIV/0!</v>
      </c>
      <c r="N9" s="973" t="e">
        <f>IF(N3&lt;='0 Úvod'!$G$19+'0 Úvod'!$J$19-1,IF(M9&gt;0,IF(N3-'0 Úvod'!$G$21&gt;$K$36,0,IF(N3-'0 Úvod'!$G$21-$K$36&gt;-1,($K$36-ROUNDDOWN($K$36,0))*$F$48,IF(N$3='0 Úvod'!$G$21,$F48,0)+IF(M9=0,0,$F48))),IF(N3-'0 Úvod'!$G$21&gt;$K$36,0,IF(N$3='0 Úvod'!$G$21,$F48,0)+IF(M9=0,0,$F48))),0)</f>
        <v>#DIV/0!</v>
      </c>
      <c r="O9" s="973" t="e">
        <f>IF(O3&lt;='0 Úvod'!$G$19+'0 Úvod'!$J$19-1,IF(N9&gt;0,IF(O3-'0 Úvod'!$G$21&gt;$K$36,0,IF(O3-'0 Úvod'!$G$21-$K$36&gt;-1,($K$36-ROUNDDOWN($K$36,0))*$F$48,IF(O$3='0 Úvod'!$G$21,$F48,0)+IF(N9=0,0,$F48))),IF(O3-'0 Úvod'!$G$21&gt;$K$36,0,IF(O$3='0 Úvod'!$G$21,$F48,0)+IF(N9=0,0,$F48))),0)</f>
        <v>#DIV/0!</v>
      </c>
      <c r="P9" s="973" t="e">
        <f>IF(P3&lt;='0 Úvod'!$G$19+'0 Úvod'!$J$19-1,IF(O9&gt;0,IF(P3-'0 Úvod'!$G$21&gt;$K$36,0,IF(P3-'0 Úvod'!$G$21-$K$36&gt;-1,($K$36-ROUNDDOWN($K$36,0))*$F$48,IF(P$3='0 Úvod'!$G$21,$F48,0)+IF(O9=0,0,$F48))),IF(P3-'0 Úvod'!$G$21&gt;$K$36,0,IF(P$3='0 Úvod'!$G$21,$F48,0)+IF(O9=0,0,$F48))),0)</f>
        <v>#DIV/0!</v>
      </c>
      <c r="Q9" s="973" t="e">
        <f>IF(Q3&lt;='0 Úvod'!$G$19+'0 Úvod'!$J$19-1,IF(P9&gt;0,IF(Q3-'0 Úvod'!$G$21&gt;$K$36,0,IF(Q3-'0 Úvod'!$G$21-$K$36&gt;-1,($K$36-ROUNDDOWN($K$36,0))*$F$48,IF(Q$3='0 Úvod'!$G$21,$F48,0)+IF(P9=0,0,$F48))),IF(Q3-'0 Úvod'!$G$21&gt;$K$36,0,IF(Q$3='0 Úvod'!$G$21,$F48,0)+IF(P9=0,0,$F48))),0)</f>
        <v>#DIV/0!</v>
      </c>
      <c r="R9" s="973" t="e">
        <f>IF(R3&lt;='0 Úvod'!$G$19+'0 Úvod'!$J$19-1,IF(Q9&gt;0,IF(R3-'0 Úvod'!$G$21&gt;$K$36,0,IF(R3-'0 Úvod'!$G$21-$K$36&gt;-1,($K$36-ROUNDDOWN($K$36,0))*$F$48,IF(R$3='0 Úvod'!$G$21,$F48,0)+IF(Q9=0,0,$F48))),IF(R3-'0 Úvod'!$G$21&gt;$K$36,0,IF(R$3='0 Úvod'!$G$21,$F48,0)+IF(Q9=0,0,$F48))),0)</f>
        <v>#DIV/0!</v>
      </c>
      <c r="S9" s="973" t="e">
        <f>IF(S3&lt;='0 Úvod'!$G$19+'0 Úvod'!$J$19-1,IF(R9&gt;0,IF(S3-'0 Úvod'!$G$21&gt;$K$36,0,IF(S3-'0 Úvod'!$G$21-$K$36&gt;-1,($K$36-ROUNDDOWN($K$36,0))*$F$48,IF(S$3='0 Úvod'!$G$21,$F48,0)+IF(R9=0,0,$F48))),IF(S3-'0 Úvod'!$G$21&gt;$K$36,0,IF(S$3='0 Úvod'!$G$21,$F48,0)+IF(R9=0,0,$F48))),0)</f>
        <v>#DIV/0!</v>
      </c>
      <c r="T9" s="973" t="e">
        <f>IF(T3&lt;='0 Úvod'!$G$19+'0 Úvod'!$J$19-1,IF(S9&gt;0,IF(T3-'0 Úvod'!$G$21&gt;$K$36,0,IF(T3-'0 Úvod'!$G$21-$K$36&gt;-1,($K$36-ROUNDDOWN($K$36,0))*$F$48,IF(T$3='0 Úvod'!$G$21,$F48,0)+IF(S9=0,0,$F48))),IF(T3-'0 Úvod'!$G$21&gt;$K$36,0,IF(T$3='0 Úvod'!$G$21,$F48,0)+IF(S9=0,0,$F48))),0)</f>
        <v>#DIV/0!</v>
      </c>
      <c r="U9" s="973" t="e">
        <f>IF(U3&lt;='0 Úvod'!$G$19+'0 Úvod'!$J$19-1,IF(T9&gt;0,IF(U3-'0 Úvod'!$G$21&gt;$K$36,0,IF(U3-'0 Úvod'!$G$21-$K$36&gt;-1,($K$36-ROUNDDOWN($K$36,0))*$F$48,IF(U$3='0 Úvod'!$G$21,$F48,0)+IF(T9=0,0,$F48))),IF(U3-'0 Úvod'!$G$21&gt;$K$36,0,IF(U$3='0 Úvod'!$G$21,$F48,0)+IF(T9=0,0,$F48))),0)</f>
        <v>#DIV/0!</v>
      </c>
      <c r="V9" s="973" t="e">
        <f>IF(V3&lt;='0 Úvod'!$G$19+'0 Úvod'!$J$19-1,IF(U9&gt;0,IF(V3-'0 Úvod'!$G$21&gt;$K$36,0,IF(V3-'0 Úvod'!$G$21-$K$36&gt;-1,($K$36-ROUNDDOWN($K$36,0))*$F$48,IF(V$3='0 Úvod'!$G$21,$F48,0)+IF(U9=0,0,$F48))),IF(V3-'0 Úvod'!$G$21&gt;$K$36,0,IF(V$3='0 Úvod'!$G$21,$F48,0)+IF(U9=0,0,$F48))),0)</f>
        <v>#DIV/0!</v>
      </c>
      <c r="W9" s="973" t="e">
        <f>IF(W3&lt;='0 Úvod'!$G$19+'0 Úvod'!$J$19-1,IF(V9&gt;0,IF(W3-'0 Úvod'!$G$21&gt;$K$36,0,IF(W3-'0 Úvod'!$G$21-$K$36&gt;-1,($K$36-ROUNDDOWN($K$36,0))*$F$48,IF(W$3='0 Úvod'!$G$21,$F48,0)+IF(V9=0,0,$F48))),IF(W3-'0 Úvod'!$G$21&gt;$K$36,0,IF(W$3='0 Úvod'!$G$21,$F48,0)+IF(V9=0,0,$F48))),0)</f>
        <v>#DIV/0!</v>
      </c>
      <c r="X9" s="973" t="e">
        <f>IF(X3&lt;='0 Úvod'!$G$19+'0 Úvod'!$J$19-1,IF(W9&gt;0,IF(X3-'0 Úvod'!$G$21&gt;$K$36,0,IF(X3-'0 Úvod'!$G$21-$K$36&gt;-1,($K$36-ROUNDDOWN($K$36,0))*$F$48,IF(X$3='0 Úvod'!$G$21,$F48,0)+IF(W9=0,0,$F48))),IF(X3-'0 Úvod'!$G$21&gt;$K$36,0,IF(X$3='0 Úvod'!$G$21,$F48,0)+IF(W9=0,0,$F48))),0)</f>
        <v>#DIV/0!</v>
      </c>
      <c r="Y9" s="973" t="e">
        <f>IF(Y3&lt;='0 Úvod'!$G$19+'0 Úvod'!$J$19-1,IF(X9&gt;0,IF(Y3-'0 Úvod'!$G$21&gt;$K$36,0,IF(Y3-'0 Úvod'!$G$21-$K$36&gt;-1,($K$36-ROUNDDOWN($K$36,0))*$F$48,IF(Y$3='0 Úvod'!$G$21,$F48,0)+IF(X9=0,0,$F48))),IF(Y3-'0 Úvod'!$G$21&gt;$K$36,0,IF(Y$3='0 Úvod'!$G$21,$F48,0)+IF(X9=0,0,$F48))),0)</f>
        <v>#DIV/0!</v>
      </c>
      <c r="Z9" s="973" t="e">
        <f>IF(Z3&lt;='0 Úvod'!$G$19+'0 Úvod'!$J$19-1,IF(Y9&gt;0,IF(Z3-'0 Úvod'!$G$21&gt;$K$36,0,IF(Z3-'0 Úvod'!$G$21-$K$36&gt;-1,($K$36-ROUNDDOWN($K$36,0))*$F$48,IF(Z$3='0 Úvod'!$G$21,$F48,0)+IF(Y9=0,0,$F48))),IF(Z3-'0 Úvod'!$G$21&gt;$K$36,0,IF(Z$3='0 Úvod'!$G$21,$F48,0)+IF(Y9=0,0,$F48))),0)</f>
        <v>#DIV/0!</v>
      </c>
      <c r="AA9" s="973" t="e">
        <f>IF(AA3&lt;='0 Úvod'!$G$19+'0 Úvod'!$J$19-1,IF(Z9&gt;0,IF(AA3-'0 Úvod'!$G$21&gt;$K$36,0,IF(AA3-'0 Úvod'!$G$21-$K$36&gt;-1,($K$36-ROUNDDOWN($K$36,0))*$F$48,IF(AA$3='0 Úvod'!$G$21,$F48,0)+IF(Z9=0,0,$F48))),IF(AA3-'0 Úvod'!$G$21&gt;$K$36,0,IF(AA$3='0 Úvod'!$G$21,$F48,0)+IF(Z9=0,0,$F48))),0)</f>
        <v>#DIV/0!</v>
      </c>
      <c r="AB9" s="973" t="e">
        <f>IF(AB3&lt;='0 Úvod'!$G$19+'0 Úvod'!$J$19-1,IF(AA9&gt;0,IF(AB3-'0 Úvod'!$G$21&gt;$K$36,0,IF(AB3-'0 Úvod'!$G$21-$K$36&gt;-1,($K$36-ROUNDDOWN($K$36,0))*$F$48,IF(AB$3='0 Úvod'!$G$21,$F48,0)+IF(AA9=0,0,$F48))),IF(AB3-'0 Úvod'!$G$21&gt;$K$36,0,IF(AB$3='0 Úvod'!$G$21,$F48,0)+IF(AA9=0,0,$F48))),0)</f>
        <v>#DIV/0!</v>
      </c>
      <c r="AC9" s="974" t="e">
        <f>IF(AC3&lt;='0 Úvod'!$G$19+'0 Úvod'!$J$19-1,IF(AB9&gt;0,IF(AC3-'0 Úvod'!$G$21&gt;$K$36,0,IF(AC3-'0 Úvod'!$G$21-$K$36&gt;-1,($K$36-ROUNDDOWN($K$36,0))*$F$48,IF(AC$3='0 Úvod'!$G$21,$F48,0)+IF(AB9=0,0,$F48))),IF(AC3-'0 Úvod'!$G$21&gt;$K$36,0,IF(AC$3='0 Úvod'!$G$21,$F48,0)+IF(AB9=0,0,$F48))),0)</f>
        <v>#DIV/0!</v>
      </c>
    </row>
    <row r="10" spans="2:29" ht="11.4">
      <c r="B10" s="164"/>
      <c r="C10" s="125" t="str">
        <f t="shared" si="3"/>
        <v>Mosty, propustky, tunely, komunikace a zpevněné plochy</v>
      </c>
      <c r="D10" s="165" t="e">
        <f t="shared" si="2"/>
        <v>#DIV/0!</v>
      </c>
      <c r="E10" s="973">
        <f>IF(E3&lt;='0 Úvod'!$G$19+'0 Úvod'!$J$19-1,IF(E$3='0 Úvod'!$G$21,$F49,0),0)</f>
        <v>0</v>
      </c>
      <c r="F10" s="973">
        <f>IF(F3&lt;='0 Úvod'!$G$19+'0 Úvod'!$J$19-1,IF(E10&gt;0,IF(F3-'0 Úvod'!$G$21&gt;$K$38,0,IF(F3-'0 Úvod'!$G$21-$K$38&gt;-1,($K$38-ROUNDDOWN($K$38,0))*$F$49,IF(F$3='0 Úvod'!$G$21,$F49,0)+IF(E10=0,0,$F49))),IF(F3-'0 Úvod'!$G$21&gt;$K$38,0,IF(F$3='0 Úvod'!$G$21,$F49,0)+IF(E10=0,0,$F49))),0)</f>
        <v>0</v>
      </c>
      <c r="G10" s="973" t="e">
        <f>IF(G3&lt;='0 Úvod'!$G$19+'0 Úvod'!$J$19-1,IF(F10&gt;0,IF(G3-'0 Úvod'!$G$21&gt;$K$38,0,IF(G3-'0 Úvod'!$G$21-$K$38&gt;-1,($K$38-ROUNDDOWN($K$38,0))*$F$49,IF(G$3='0 Úvod'!$G$21,$F49,0)+IF(F10=0,0,$F49))),IF(G3-'0 Úvod'!$G$21&gt;$K$38,0,IF(G$3='0 Úvod'!$G$21,$F49,0)+IF(F10=0,0,$F49))),0)</f>
        <v>#DIV/0!</v>
      </c>
      <c r="H10" s="973" t="e">
        <f>IF(H3&lt;='0 Úvod'!$G$19+'0 Úvod'!$J$19-1,IF(G10&gt;0,IF(H3-'0 Úvod'!$G$21&gt;$K$38,0,IF(H3-'0 Úvod'!$G$21-$K$38&gt;-1,($K$38-ROUNDDOWN($K$38,0))*$F$49,IF(H$3='0 Úvod'!$G$21,$F49,0)+IF(G10=0,0,$F49))),IF(H3-'0 Úvod'!$G$21&gt;$K$38,0,IF(H$3='0 Úvod'!$G$21,$F49,0)+IF(G10=0,0,$F49))),0)</f>
        <v>#DIV/0!</v>
      </c>
      <c r="I10" s="973" t="e">
        <f>IF(I3&lt;='0 Úvod'!$G$19+'0 Úvod'!$J$19-1,IF(H10&gt;0,IF(I3-'0 Úvod'!$G$21&gt;$K$38,0,IF(I3-'0 Úvod'!$G$21-$K$38&gt;-1,($K$38-ROUNDDOWN($K$38,0))*$F$49,IF(I$3='0 Úvod'!$G$21,$F49,0)+IF(H10=0,0,$F49))),IF(I3-'0 Úvod'!$G$21&gt;$K$38,0,IF(I$3='0 Úvod'!$G$21,$F49,0)+IF(H10=0,0,$F49))),0)</f>
        <v>#DIV/0!</v>
      </c>
      <c r="J10" s="973" t="e">
        <f>IF(J3&lt;='0 Úvod'!$G$19+'0 Úvod'!$J$19-1,IF(I10&gt;0,IF(J3-'0 Úvod'!$G$21&gt;$K$38,0,IF(J3-'0 Úvod'!$G$21-$K$38&gt;-1,($K$38-ROUNDDOWN($K$38,0))*$F$49,IF(J$3='0 Úvod'!$G$21,$F49,0)+IF(I10=0,0,$F49))),IF(J3-'0 Úvod'!$G$21&gt;$K$38,0,IF(J$3='0 Úvod'!$G$21,$F49,0)+IF(I10=0,0,$F49))),0)</f>
        <v>#DIV/0!</v>
      </c>
      <c r="K10" s="973" t="e">
        <f>IF(K3&lt;='0 Úvod'!$G$19+'0 Úvod'!$J$19-1,IF(J10&gt;0,IF(K3-'0 Úvod'!$G$21&gt;$K$38,0,IF(K3-'0 Úvod'!$G$21-$K$38&gt;-1,($K$38-ROUNDDOWN($K$38,0))*$F$49,IF(K$3='0 Úvod'!$G$21,$F49,0)+IF(J10=0,0,$F49))),IF(K3-'0 Úvod'!$G$21&gt;$K$38,0,IF(K$3='0 Úvod'!$G$21,$F49,0)+IF(J10=0,0,$F49))),0)</f>
        <v>#DIV/0!</v>
      </c>
      <c r="L10" s="973" t="e">
        <f>IF(L3&lt;='0 Úvod'!$G$19+'0 Úvod'!$J$19-1,IF(K10&gt;0,IF(L3-'0 Úvod'!$G$21&gt;$K$38,0,IF(L3-'0 Úvod'!$G$21-$K$38&gt;-1,($K$38-ROUNDDOWN($K$38,0))*$F$49,IF(L$3='0 Úvod'!$G$21,$F49,0)+IF(K10=0,0,$F49))),IF(L3-'0 Úvod'!$G$21&gt;$K$38,0,IF(L$3='0 Úvod'!$G$21,$F49,0)+IF(K10=0,0,$F49))),0)</f>
        <v>#DIV/0!</v>
      </c>
      <c r="M10" s="973" t="e">
        <f>IF(M3&lt;='0 Úvod'!$G$19+'0 Úvod'!$J$19-1,IF(L10&gt;0,IF(M3-'0 Úvod'!$G$21&gt;$K$38,0,IF(M3-'0 Úvod'!$G$21-$K$38&gt;-1,($K$38-ROUNDDOWN($K$38,0))*$F$49,IF(M$3='0 Úvod'!$G$21,$F49,0)+IF(L10=0,0,$F49))),IF(M3-'0 Úvod'!$G$21&gt;$K$38,0,IF(M$3='0 Úvod'!$G$21,$F49,0)+IF(L10=0,0,$F49))),0)</f>
        <v>#DIV/0!</v>
      </c>
      <c r="N10" s="973" t="e">
        <f>IF(N3&lt;='0 Úvod'!$G$19+'0 Úvod'!$J$19-1,IF(M10&gt;0,IF(N3-'0 Úvod'!$G$21&gt;$K$38,0,IF(N3-'0 Úvod'!$G$21-$K$38&gt;-1,($K$38-ROUNDDOWN($K$38,0))*$F$49,IF(N$3='0 Úvod'!$G$21,$F49,0)+IF(M10=0,0,$F49))),IF(N3-'0 Úvod'!$G$21&gt;$K$38,0,IF(N$3='0 Úvod'!$G$21,$F49,0)+IF(M10=0,0,$F49))),0)</f>
        <v>#DIV/0!</v>
      </c>
      <c r="O10" s="973" t="e">
        <f>IF(O3&lt;='0 Úvod'!$G$19+'0 Úvod'!$J$19-1,IF(N10&gt;0,IF(O3-'0 Úvod'!$G$21&gt;$K$38,0,IF(O3-'0 Úvod'!$G$21-$K$38&gt;-1,($K$38-ROUNDDOWN($K$38,0))*$F$49,IF(O$3='0 Úvod'!$G$21,$F49,0)+IF(N10=0,0,$F49))),IF(O3-'0 Úvod'!$G$21&gt;$K$38,0,IF(O$3='0 Úvod'!$G$21,$F49,0)+IF(N10=0,0,$F49))),0)</f>
        <v>#DIV/0!</v>
      </c>
      <c r="P10" s="973" t="e">
        <f>IF(P3&lt;='0 Úvod'!$G$19+'0 Úvod'!$J$19-1,IF(O10&gt;0,IF(P3-'0 Úvod'!$G$21&gt;$K$38,0,IF(P3-'0 Úvod'!$G$21-$K$38&gt;-1,($K$38-ROUNDDOWN($K$38,0))*$F$49,IF(P$3='0 Úvod'!$G$21,$F49,0)+IF(O10=0,0,$F49))),IF(P3-'0 Úvod'!$G$21&gt;$K$38,0,IF(P$3='0 Úvod'!$G$21,$F49,0)+IF(O10=0,0,$F49))),0)</f>
        <v>#DIV/0!</v>
      </c>
      <c r="Q10" s="973" t="e">
        <f>IF(Q3&lt;='0 Úvod'!$G$19+'0 Úvod'!$J$19-1,IF(P10&gt;0,IF(Q3-'0 Úvod'!$G$21&gt;$K$38,0,IF(Q3-'0 Úvod'!$G$21-$K$38&gt;-1,($K$38-ROUNDDOWN($K$38,0))*$F$49,IF(Q$3='0 Úvod'!$G$21,$F49,0)+IF(P10=0,0,$F49))),IF(Q3-'0 Úvod'!$G$21&gt;$K$38,0,IF(Q$3='0 Úvod'!$G$21,$F49,0)+IF(P10=0,0,$F49))),0)</f>
        <v>#DIV/0!</v>
      </c>
      <c r="R10" s="973" t="e">
        <f>IF(R3&lt;='0 Úvod'!$G$19+'0 Úvod'!$J$19-1,IF(Q10&gt;0,IF(R3-'0 Úvod'!$G$21&gt;$K$38,0,IF(R3-'0 Úvod'!$G$21-$K$38&gt;-1,($K$38-ROUNDDOWN($K$38,0))*$F$49,IF(R$3='0 Úvod'!$G$21,$F49,0)+IF(Q10=0,0,$F49))),IF(R3-'0 Úvod'!$G$21&gt;$K$38,0,IF(R$3='0 Úvod'!$G$21,$F49,0)+IF(Q10=0,0,$F49))),0)</f>
        <v>#DIV/0!</v>
      </c>
      <c r="S10" s="973" t="e">
        <f>IF(S3&lt;='0 Úvod'!$G$19+'0 Úvod'!$J$19-1,IF(R10&gt;0,IF(S3-'0 Úvod'!$G$21&gt;$K$38,0,IF(S3-'0 Úvod'!$G$21-$K$38&gt;-1,($K$38-ROUNDDOWN($K$38,0))*$F$49,IF(S$3='0 Úvod'!$G$21,$F49,0)+IF(R10=0,0,$F49))),IF(S3-'0 Úvod'!$G$21&gt;$K$38,0,IF(S$3='0 Úvod'!$G$21,$F49,0)+IF(R10=0,0,$F49))),0)</f>
        <v>#DIV/0!</v>
      </c>
      <c r="T10" s="973" t="e">
        <f>IF(T3&lt;='0 Úvod'!$G$19+'0 Úvod'!$J$19-1,IF(S10&gt;0,IF(T3-'0 Úvod'!$G$21&gt;$K$38,0,IF(T3-'0 Úvod'!$G$21-$K$38&gt;-1,($K$38-ROUNDDOWN($K$38,0))*$F$49,IF(T$3='0 Úvod'!$G$21,$F49,0)+IF(S10=0,0,$F49))),IF(T3-'0 Úvod'!$G$21&gt;$K$38,0,IF(T$3='0 Úvod'!$G$21,$F49,0)+IF(S10=0,0,$F49))),0)</f>
        <v>#DIV/0!</v>
      </c>
      <c r="U10" s="973" t="e">
        <f>IF(U3&lt;='0 Úvod'!$G$19+'0 Úvod'!$J$19-1,IF(T10&gt;0,IF(U3-'0 Úvod'!$G$21&gt;$K$38,0,IF(U3-'0 Úvod'!$G$21-$K$38&gt;-1,($K$38-ROUNDDOWN($K$38,0))*$F$49,IF(U$3='0 Úvod'!$G$21,$F49,0)+IF(T10=0,0,$F49))),IF(U3-'0 Úvod'!$G$21&gt;$K$38,0,IF(U$3='0 Úvod'!$G$21,$F49,0)+IF(T10=0,0,$F49))),0)</f>
        <v>#DIV/0!</v>
      </c>
      <c r="V10" s="973" t="e">
        <f>IF(V3&lt;='0 Úvod'!$G$19+'0 Úvod'!$J$19-1,IF(U10&gt;0,IF(V3-'0 Úvod'!$G$21&gt;$K$38,0,IF(V3-'0 Úvod'!$G$21-$K$38&gt;-1,($K$38-ROUNDDOWN($K$38,0))*$F$49,IF(V$3='0 Úvod'!$G$21,$F49,0)+IF(U10=0,0,$F49))),IF(V3-'0 Úvod'!$G$21&gt;$K$38,0,IF(V$3='0 Úvod'!$G$21,$F49,0)+IF(U10=0,0,$F49))),0)</f>
        <v>#DIV/0!</v>
      </c>
      <c r="W10" s="973" t="e">
        <f>IF(W3&lt;='0 Úvod'!$G$19+'0 Úvod'!$J$19-1,IF(V10&gt;0,IF(W3-'0 Úvod'!$G$21&gt;$K$38,0,IF(W3-'0 Úvod'!$G$21-$K$38&gt;-1,($K$38-ROUNDDOWN($K$38,0))*$F$49,IF(W$3='0 Úvod'!$G$21,$F49,0)+IF(V10=0,0,$F49))),IF(W3-'0 Úvod'!$G$21&gt;$K$38,0,IF(W$3='0 Úvod'!$G$21,$F49,0)+IF(V10=0,0,$F49))),0)</f>
        <v>#DIV/0!</v>
      </c>
      <c r="X10" s="973" t="e">
        <f>IF(X3&lt;='0 Úvod'!$G$19+'0 Úvod'!$J$19-1,IF(W10&gt;0,IF(X3-'0 Úvod'!$G$21&gt;$K$38,0,IF(X3-'0 Úvod'!$G$21-$K$38&gt;-1,($K$38-ROUNDDOWN($K$38,0))*$F$49,IF(X$3='0 Úvod'!$G$21,$F49,0)+IF(W10=0,0,$F49))),IF(X3-'0 Úvod'!$G$21&gt;$K$38,0,IF(X$3='0 Úvod'!$G$21,$F49,0)+IF(W10=0,0,$F49))),0)</f>
        <v>#DIV/0!</v>
      </c>
      <c r="Y10" s="973" t="e">
        <f>IF(Y3&lt;='0 Úvod'!$G$19+'0 Úvod'!$J$19-1,IF(X10&gt;0,IF(Y3-'0 Úvod'!$G$21&gt;$K$38,0,IF(Y3-'0 Úvod'!$G$21-$K$38&gt;-1,($K$38-ROUNDDOWN($K$38,0))*$F$49,IF(Y$3='0 Úvod'!$G$21,$F49,0)+IF(X10=0,0,$F49))),IF(Y3-'0 Úvod'!$G$21&gt;$K$38,0,IF(Y$3='0 Úvod'!$G$21,$F49,0)+IF(X10=0,0,$F49))),0)</f>
        <v>#DIV/0!</v>
      </c>
      <c r="Z10" s="973" t="e">
        <f>IF(Z3&lt;='0 Úvod'!$G$19+'0 Úvod'!$J$19-1,IF(Y10&gt;0,IF(Z3-'0 Úvod'!$G$21&gt;$K$38,0,IF(Z3-'0 Úvod'!$G$21-$K$38&gt;-1,($K$38-ROUNDDOWN($K$38,0))*$F$49,IF(Z$3='0 Úvod'!$G$21,$F49,0)+IF(Y10=0,0,$F49))),IF(Z3-'0 Úvod'!$G$21&gt;$K$38,0,IF(Z$3='0 Úvod'!$G$21,$F49,0)+IF(Y10=0,0,$F49))),0)</f>
        <v>#DIV/0!</v>
      </c>
      <c r="AA10" s="973" t="e">
        <f>IF(AA3&lt;='0 Úvod'!$G$19+'0 Úvod'!$J$19-1,IF(Z10&gt;0,IF(AA3-'0 Úvod'!$G$21&gt;$K$38,0,IF(AA3-'0 Úvod'!$G$21-$K$38&gt;-1,($K$38-ROUNDDOWN($K$38,0))*$F$49,IF(AA$3='0 Úvod'!$G$21,$F49,0)+IF(Z10=0,0,$F49))),IF(AA3-'0 Úvod'!$G$21&gt;$K$38,0,IF(AA$3='0 Úvod'!$G$21,$F49,0)+IF(Z10=0,0,$F49))),0)</f>
        <v>#DIV/0!</v>
      </c>
      <c r="AB10" s="973" t="e">
        <f>IF(AB3&lt;='0 Úvod'!$G$19+'0 Úvod'!$J$19-1,IF(AA10&gt;0,IF(AB3-'0 Úvod'!$G$21&gt;$K$38,0,IF(AB3-'0 Úvod'!$G$21-$K$38&gt;-1,($K$38-ROUNDDOWN($K$38,0))*$F$49,IF(AB$3='0 Úvod'!$G$21,$F49,0)+IF(AA10=0,0,$F49))),IF(AB3-'0 Úvod'!$G$21&gt;$K$38,0,IF(AB$3='0 Úvod'!$G$21,$F49,0)+IF(AA10=0,0,$F49))),0)</f>
        <v>#DIV/0!</v>
      </c>
      <c r="AC10" s="974" t="e">
        <f>IF(AC3&lt;='0 Úvod'!$G$19+'0 Úvod'!$J$19-1,IF(AB10&gt;0,IF(AC3-'0 Úvod'!$G$21&gt;$K$38,0,IF(AC3-'0 Úvod'!$G$21-$K$38&gt;-1,($K$38-ROUNDDOWN($K$38,0))*$F$49,IF(AC$3='0 Úvod'!$G$21,$F49,0)+IF(AB10=0,0,$F49))),IF(AC3-'0 Úvod'!$G$21&gt;$K$38,0,IF(AC$3='0 Úvod'!$G$21,$F49,0)+IF(AB10=0,0,$F49))),0)</f>
        <v>#DIV/0!</v>
      </c>
    </row>
    <row r="11" spans="2:29" ht="11.4">
      <c r="B11" s="164"/>
      <c r="C11" s="125" t="str">
        <f t="shared" si="3"/>
        <v>Trakce</v>
      </c>
      <c r="D11" s="165" t="e">
        <f t="shared" si="2"/>
        <v>#DIV/0!</v>
      </c>
      <c r="E11" s="973">
        <f>IF(E3&lt;='0 Úvod'!$G$19+'0 Úvod'!$J$19-1,IF(E$3='0 Úvod'!$G$21,$F50,0),0)</f>
        <v>0</v>
      </c>
      <c r="F11" s="973">
        <f>IF(F3&lt;='0 Úvod'!$G$19+'0 Úvod'!$J$19-1,IF(E11&gt;0,IF(F3-'0 Úvod'!$G$21&gt;$K$40,0,IF(F3-'0 Úvod'!$G$21-$K$40&gt;-1,($K$40-ROUNDDOWN($K$40,0))*$F$50,IF(F$3='0 Úvod'!$G$21,$F50,0)+IF(E11=0,0,$F50))),IF(F3-'0 Úvod'!$G$21&gt;$K$40,0,IF(F$3='0 Úvod'!$G$21,$F50,0)+IF(E11=0,0,$F50))),0)</f>
        <v>0</v>
      </c>
      <c r="G11" s="973" t="e">
        <f>IF(G3&lt;='0 Úvod'!$G$19+'0 Úvod'!$J$19-1,IF(F11&gt;0,IF(G3-'0 Úvod'!$G$21&gt;$K$40,0,IF(G3-'0 Úvod'!$G$21-$K$40&gt;-1,($K$40-ROUNDDOWN($K$40,0))*$F$50,IF(G$3='0 Úvod'!$G$21,$F50,0)+IF(F11=0,0,$F50))),IF(G3-'0 Úvod'!$G$21&gt;$K$40,0,IF(G$3='0 Úvod'!$G$21,$F50,0)+IF(F11=0,0,$F50))),0)</f>
        <v>#DIV/0!</v>
      </c>
      <c r="H11" s="973" t="e">
        <f>IF(H3&lt;='0 Úvod'!$G$19+'0 Úvod'!$J$19-1,IF(G11&gt;0,IF(H3-'0 Úvod'!$G$21&gt;$K$40,0,IF(H3-'0 Úvod'!$G$21-$K$40&gt;-1,($K$40-ROUNDDOWN($K$40,0))*$F$50,IF(H$3='0 Úvod'!$G$21,$F50,0)+IF(G11=0,0,$F50))),IF(H3-'0 Úvod'!$G$21&gt;$K$40,0,IF(H$3='0 Úvod'!$G$21,$F50,0)+IF(G11=0,0,$F50))),0)</f>
        <v>#DIV/0!</v>
      </c>
      <c r="I11" s="973" t="e">
        <f>IF(I3&lt;='0 Úvod'!$G$19+'0 Úvod'!$J$19-1,IF(H11&gt;0,IF(I3-'0 Úvod'!$G$21&gt;$K$40,0,IF(I3-'0 Úvod'!$G$21-$K$40&gt;-1,($K$40-ROUNDDOWN($K$40,0))*$F$50,IF(I$3='0 Úvod'!$G$21,$F50,0)+IF(H11=0,0,$F50))),IF(I3-'0 Úvod'!$G$21&gt;$K$40,0,IF(I$3='0 Úvod'!$G$21,$F50,0)+IF(H11=0,0,$F50))),0)</f>
        <v>#DIV/0!</v>
      </c>
      <c r="J11" s="973" t="e">
        <f>IF(J3&lt;='0 Úvod'!$G$19+'0 Úvod'!$J$19-1,IF(I11&gt;0,IF(J3-'0 Úvod'!$G$21&gt;$K$40,0,IF(J3-'0 Úvod'!$G$21-$K$40&gt;-1,($K$40-ROUNDDOWN($K$40,0))*$F$50,IF(J$3='0 Úvod'!$G$21,$F50,0)+IF(I11=0,0,$F50))),IF(J3-'0 Úvod'!$G$21&gt;$K$40,0,IF(J$3='0 Úvod'!$G$21,$F50,0)+IF(I11=0,0,$F50))),0)</f>
        <v>#DIV/0!</v>
      </c>
      <c r="K11" s="973" t="e">
        <f>IF(K3&lt;='0 Úvod'!$G$19+'0 Úvod'!$J$19-1,IF(J11&gt;0,IF(K3-'0 Úvod'!$G$21&gt;$K$40,0,IF(K3-'0 Úvod'!$G$21-$K$40&gt;-1,($K$40-ROUNDDOWN($K$40,0))*$F$50,IF(K$3='0 Úvod'!$G$21,$F50,0)+IF(J11=0,0,$F50))),IF(K3-'0 Úvod'!$G$21&gt;$K$40,0,IF(K$3='0 Úvod'!$G$21,$F50,0)+IF(J11=0,0,$F50))),0)</f>
        <v>#DIV/0!</v>
      </c>
      <c r="L11" s="973" t="e">
        <f>IF(L3&lt;='0 Úvod'!$G$19+'0 Úvod'!$J$19-1,IF(K11&gt;0,IF(L3-'0 Úvod'!$G$21&gt;$K$40,0,IF(L3-'0 Úvod'!$G$21-$K$40&gt;-1,($K$40-ROUNDDOWN($K$40,0))*$F$50,IF(L$3='0 Úvod'!$G$21,$F50,0)+IF(K11=0,0,$F50))),IF(L3-'0 Úvod'!$G$21&gt;$K$40,0,IF(L$3='0 Úvod'!$G$21,$F50,0)+IF(K11=0,0,$F50))),0)</f>
        <v>#DIV/0!</v>
      </c>
      <c r="M11" s="973" t="e">
        <f>IF(M3&lt;='0 Úvod'!$G$19+'0 Úvod'!$J$19-1,IF(L11&gt;0,IF(M3-'0 Úvod'!$G$21&gt;$K$40,0,IF(M3-'0 Úvod'!$G$21-$K$40&gt;-1,($K$40-ROUNDDOWN($K$40,0))*$F$50,IF(M$3='0 Úvod'!$G$21,$F50,0)+IF(L11=0,0,$F50))),IF(M3-'0 Úvod'!$G$21&gt;$K$40,0,IF(M$3='0 Úvod'!$G$21,$F50,0)+IF(L11=0,0,$F50))),0)</f>
        <v>#DIV/0!</v>
      </c>
      <c r="N11" s="973" t="e">
        <f>IF(N3&lt;='0 Úvod'!$G$19+'0 Úvod'!$J$19-1,IF(M11&gt;0,IF(N3-'0 Úvod'!$G$21&gt;$K$40,0,IF(N3-'0 Úvod'!$G$21-$K$40&gt;-1,($K$40-ROUNDDOWN($K$40,0))*$F$50,IF(N$3='0 Úvod'!$G$21,$F50,0)+IF(M11=0,0,$F50))),IF(N3-'0 Úvod'!$G$21&gt;$K$40,0,IF(N$3='0 Úvod'!$G$21,$F50,0)+IF(M11=0,0,$F50))),0)</f>
        <v>#DIV/0!</v>
      </c>
      <c r="O11" s="973" t="e">
        <f>IF(O3&lt;='0 Úvod'!$G$19+'0 Úvod'!$J$19-1,IF(N11&gt;0,IF(O3-'0 Úvod'!$G$21&gt;$K$40,0,IF(O3-'0 Úvod'!$G$21-$K$40&gt;-1,($K$40-ROUNDDOWN($K$40,0))*$F$50,IF(O$3='0 Úvod'!$G$21,$F50,0)+IF(N11=0,0,$F50))),IF(O3-'0 Úvod'!$G$21&gt;$K$40,0,IF(O$3='0 Úvod'!$G$21,$F50,0)+IF(N11=0,0,$F50))),0)</f>
        <v>#DIV/0!</v>
      </c>
      <c r="P11" s="973" t="e">
        <f>IF(P3&lt;='0 Úvod'!$G$19+'0 Úvod'!$J$19-1,IF(O11&gt;0,IF(P3-'0 Úvod'!$G$21&gt;$K$40,0,IF(P3-'0 Úvod'!$G$21-$K$40&gt;-1,($K$40-ROUNDDOWN($K$40,0))*$F$50,IF(P$3='0 Úvod'!$G$21,$F50,0)+IF(O11=0,0,$F50))),IF(P3-'0 Úvod'!$G$21&gt;$K$40,0,IF(P$3='0 Úvod'!$G$21,$F50,0)+IF(O11=0,0,$F50))),0)</f>
        <v>#DIV/0!</v>
      </c>
      <c r="Q11" s="973" t="e">
        <f>IF(Q3&lt;='0 Úvod'!$G$19+'0 Úvod'!$J$19-1,IF(P11&gt;0,IF(Q3-'0 Úvod'!$G$21&gt;$K$40,0,IF(Q3-'0 Úvod'!$G$21-$K$40&gt;-1,($K$40-ROUNDDOWN($K$40,0))*$F$50,IF(Q$3='0 Úvod'!$G$21,$F50,0)+IF(P11=0,0,$F50))),IF(Q3-'0 Úvod'!$G$21&gt;$K$40,0,IF(Q$3='0 Úvod'!$G$21,$F50,0)+IF(P11=0,0,$F50))),0)</f>
        <v>#DIV/0!</v>
      </c>
      <c r="R11" s="973" t="e">
        <f>IF(R3&lt;='0 Úvod'!$G$19+'0 Úvod'!$J$19-1,IF(Q11&gt;0,IF(R3-'0 Úvod'!$G$21&gt;$K$40,0,IF(R3-'0 Úvod'!$G$21-$K$40&gt;-1,($K$40-ROUNDDOWN($K$40,0))*$F$50,IF(R$3='0 Úvod'!$G$21,$F50,0)+IF(Q11=0,0,$F50))),IF(R3-'0 Úvod'!$G$21&gt;$K$40,0,IF(R$3='0 Úvod'!$G$21,$F50,0)+IF(Q11=0,0,$F50))),0)</f>
        <v>#DIV/0!</v>
      </c>
      <c r="S11" s="973" t="e">
        <f>IF(S3&lt;='0 Úvod'!$G$19+'0 Úvod'!$J$19-1,IF(R11&gt;0,IF(S3-'0 Úvod'!$G$21&gt;$K$40,0,IF(S3-'0 Úvod'!$G$21-$K$40&gt;-1,($K$40-ROUNDDOWN($K$40,0))*$F$50,IF(S$3='0 Úvod'!$G$21,$F50,0)+IF(R11=0,0,$F50))),IF(S3-'0 Úvod'!$G$21&gt;$K$40,0,IF(S$3='0 Úvod'!$G$21,$F50,0)+IF(R11=0,0,$F50))),0)</f>
        <v>#DIV/0!</v>
      </c>
      <c r="T11" s="973" t="e">
        <f>IF(T3&lt;='0 Úvod'!$G$19+'0 Úvod'!$J$19-1,IF(S11&gt;0,IF(T3-'0 Úvod'!$G$21&gt;$K$40,0,IF(T3-'0 Úvod'!$G$21-$K$40&gt;-1,($K$40-ROUNDDOWN($K$40,0))*$F$50,IF(T$3='0 Úvod'!$G$21,$F50,0)+IF(S11=0,0,$F50))),IF(T3-'0 Úvod'!$G$21&gt;$K$40,0,IF(T$3='0 Úvod'!$G$21,$F50,0)+IF(S11=0,0,$F50))),0)</f>
        <v>#DIV/0!</v>
      </c>
      <c r="U11" s="973" t="e">
        <f>IF(U3&lt;='0 Úvod'!$G$19+'0 Úvod'!$J$19-1,IF(T11&gt;0,IF(U3-'0 Úvod'!$G$21&gt;$K$40,0,IF(U3-'0 Úvod'!$G$21-$K$40&gt;-1,($K$40-ROUNDDOWN($K$40,0))*$F$50,IF(U$3='0 Úvod'!$G$21,$F50,0)+IF(T11=0,0,$F50))),IF(U3-'0 Úvod'!$G$21&gt;$K$40,0,IF(U$3='0 Úvod'!$G$21,$F50,0)+IF(T11=0,0,$F50))),0)</f>
        <v>#DIV/0!</v>
      </c>
      <c r="V11" s="973" t="e">
        <f>IF(V3&lt;='0 Úvod'!$G$19+'0 Úvod'!$J$19-1,IF(U11&gt;0,IF(V3-'0 Úvod'!$G$21&gt;$K$40,0,IF(V3-'0 Úvod'!$G$21-$K$40&gt;-1,($K$40-ROUNDDOWN($K$40,0))*$F$50,IF(V$3='0 Úvod'!$G$21,$F50,0)+IF(U11=0,0,$F50))),IF(V3-'0 Úvod'!$G$21&gt;$K$40,0,IF(V$3='0 Úvod'!$G$21,$F50,0)+IF(U11=0,0,$F50))),0)</f>
        <v>#DIV/0!</v>
      </c>
      <c r="W11" s="973" t="e">
        <f>IF(W3&lt;='0 Úvod'!$G$19+'0 Úvod'!$J$19-1,IF(V11&gt;0,IF(W3-'0 Úvod'!$G$21&gt;$K$40,0,IF(W3-'0 Úvod'!$G$21-$K$40&gt;-1,($K$40-ROUNDDOWN($K$40,0))*$F$50,IF(W$3='0 Úvod'!$G$21,$F50,0)+IF(V11=0,0,$F50))),IF(W3-'0 Úvod'!$G$21&gt;$K$40,0,IF(W$3='0 Úvod'!$G$21,$F50,0)+IF(V11=0,0,$F50))),0)</f>
        <v>#DIV/0!</v>
      </c>
      <c r="X11" s="973" t="e">
        <f>IF(X3&lt;='0 Úvod'!$G$19+'0 Úvod'!$J$19-1,IF(W11&gt;0,IF(X3-'0 Úvod'!$G$21&gt;$K$40,0,IF(X3-'0 Úvod'!$G$21-$K$40&gt;-1,($K$40-ROUNDDOWN($K$40,0))*$F$50,IF(X$3='0 Úvod'!$G$21,$F50,0)+IF(W11=0,0,$F50))),IF(X3-'0 Úvod'!$G$21&gt;$K$40,0,IF(X$3='0 Úvod'!$G$21,$F50,0)+IF(W11=0,0,$F50))),0)</f>
        <v>#DIV/0!</v>
      </c>
      <c r="Y11" s="973" t="e">
        <f>IF(Y3&lt;='0 Úvod'!$G$19+'0 Úvod'!$J$19-1,IF(X11&gt;0,IF(Y3-'0 Úvod'!$G$21&gt;$K$40,0,IF(Y3-'0 Úvod'!$G$21-$K$40&gt;-1,($K$40-ROUNDDOWN($K$40,0))*$F$50,IF(Y$3='0 Úvod'!$G$21,$F50,0)+IF(X11=0,0,$F50))),IF(Y3-'0 Úvod'!$G$21&gt;$K$40,0,IF(Y$3='0 Úvod'!$G$21,$F50,0)+IF(X11=0,0,$F50))),0)</f>
        <v>#DIV/0!</v>
      </c>
      <c r="Z11" s="973" t="e">
        <f>IF(Z3&lt;='0 Úvod'!$G$19+'0 Úvod'!$J$19-1,IF(Y11&gt;0,IF(Z3-'0 Úvod'!$G$21&gt;$K$40,0,IF(Z3-'0 Úvod'!$G$21-$K$40&gt;-1,($K$40-ROUNDDOWN($K$40,0))*$F$50,IF(Z$3='0 Úvod'!$G$21,$F50,0)+IF(Y11=0,0,$F50))),IF(Z3-'0 Úvod'!$G$21&gt;$K$40,0,IF(Z$3='0 Úvod'!$G$21,$F50,0)+IF(Y11=0,0,$F50))),0)</f>
        <v>#DIV/0!</v>
      </c>
      <c r="AA11" s="973" t="e">
        <f>IF(AA3&lt;='0 Úvod'!$G$19+'0 Úvod'!$J$19-1,IF(Z11&gt;0,IF(AA3-'0 Úvod'!$G$21&gt;$K$40,0,IF(AA3-'0 Úvod'!$G$21-$K$40&gt;-1,($K$40-ROUNDDOWN($K$40,0))*$F$50,IF(AA$3='0 Úvod'!$G$21,$F50,0)+IF(Z11=0,0,$F50))),IF(AA3-'0 Úvod'!$G$21&gt;$K$40,0,IF(AA$3='0 Úvod'!$G$21,$F50,0)+IF(Z11=0,0,$F50))),0)</f>
        <v>#DIV/0!</v>
      </c>
      <c r="AB11" s="973" t="e">
        <f>IF(AB3&lt;='0 Úvod'!$G$19+'0 Úvod'!$J$19-1,IF(AA11&gt;0,IF(AB3-'0 Úvod'!$G$21&gt;$K$40,0,IF(AB3-'0 Úvod'!$G$21-$K$40&gt;-1,($K$40-ROUNDDOWN($K$40,0))*$F$50,IF(AB$3='0 Úvod'!$G$21,$F50,0)+IF(AA11=0,0,$F50))),IF(AB3-'0 Úvod'!$G$21&gt;$K$40,0,IF(AB$3='0 Úvod'!$G$21,$F50,0)+IF(AA11=0,0,$F50))),0)</f>
        <v>#DIV/0!</v>
      </c>
      <c r="AC11" s="974" t="e">
        <f>IF(AC3&lt;='0 Úvod'!$G$19+'0 Úvod'!$J$19-1,IF(AB11&gt;0,IF(AC3-'0 Úvod'!$G$21&gt;$K$40,0,IF(AC3-'0 Úvod'!$G$21-$K$40&gt;-1,($K$40-ROUNDDOWN($K$40,0))*$F$50,IF(AC$3='0 Úvod'!$G$21,$F50,0)+IF(AB11=0,0,$F50))),IF(AC3-'0 Úvod'!$G$21&gt;$K$40,0,IF(AC$3='0 Úvod'!$G$21,$F50,0)+IF(AB11=0,0,$F50))),0)</f>
        <v>#DIV/0!</v>
      </c>
    </row>
    <row r="12" spans="2:29" ht="11.4">
      <c r="B12" s="164"/>
      <c r="C12" s="125" t="str">
        <f t="shared" si="3"/>
        <v>Inženýrské sítě (trubní vedení, kabelovody)</v>
      </c>
      <c r="D12" s="165" t="e">
        <f t="shared" si="2"/>
        <v>#DIV/0!</v>
      </c>
      <c r="E12" s="973">
        <f>IF(E3&lt;='0 Úvod'!$G$19+'0 Úvod'!$J$19-1,IF(E$3='0 Úvod'!$G$21,$F51,0),0)</f>
        <v>0</v>
      </c>
      <c r="F12" s="973">
        <f>IF(F3&lt;='0 Úvod'!$G$19+'0 Úvod'!$J$19-1,IF(E12&gt;0,IF(F3-'0 Úvod'!$G$21&gt;$R$36,0,IF(F3-'0 Úvod'!$G$21-$R$36&gt;-1,($R$36-ROUNDDOWN($R$36,0))*$F$51,IF(F$3='0 Úvod'!$G$21,$F51,0)+IF(E12=0,0,$F51))),IF(F3-'0 Úvod'!$G$21&gt;$R$36,0,IF(F$3='0 Úvod'!$G$21,$F51,0)+IF(E12=0,0,$F51))),0)</f>
        <v>0</v>
      </c>
      <c r="G12" s="973" t="e">
        <f>IF(G3&lt;='0 Úvod'!$G$19+'0 Úvod'!$J$19-1,IF(F12&gt;0,IF(G3-'0 Úvod'!$G$21&gt;$R$36,0,IF(G3-'0 Úvod'!$G$21-$R$36&gt;-1,($R$36-ROUNDDOWN($R$36,0))*$F$51,IF(G$3='0 Úvod'!$G$21,$F51,0)+IF(F12=0,0,$F51))),IF(G3-'0 Úvod'!$G$21&gt;$R$36,0,IF(G$3='0 Úvod'!$G$21,$F51,0)+IF(F12=0,0,$F51))),0)</f>
        <v>#DIV/0!</v>
      </c>
      <c r="H12" s="973" t="e">
        <f>IF(H3&lt;='0 Úvod'!$G$19+'0 Úvod'!$J$19-1,IF(G12&gt;0,IF(H3-'0 Úvod'!$G$21&gt;$R$36,0,IF(H3-'0 Úvod'!$G$21-$R$36&gt;-1,($R$36-ROUNDDOWN($R$36,0))*$F$51,IF(H$3='0 Úvod'!$G$21,$F51,0)+IF(G12=0,0,$F51))),IF(H3-'0 Úvod'!$G$21&gt;$R$36,0,IF(H$3='0 Úvod'!$G$21,$F51,0)+IF(G12=0,0,$F51))),0)</f>
        <v>#DIV/0!</v>
      </c>
      <c r="I12" s="973" t="e">
        <f>IF(I3&lt;='0 Úvod'!$G$19+'0 Úvod'!$J$19-1,IF(H12&gt;0,IF(I3-'0 Úvod'!$G$21&gt;$R$36,0,IF(I3-'0 Úvod'!$G$21-$R$36&gt;-1,($R$36-ROUNDDOWN($R$36,0))*$F$51,IF(I$3='0 Úvod'!$G$21,$F51,0)+IF(H12=0,0,$F51))),IF(I3-'0 Úvod'!$G$21&gt;$R$36,0,IF(I$3='0 Úvod'!$G$21,$F51,0)+IF(H12=0,0,$F51))),0)</f>
        <v>#DIV/0!</v>
      </c>
      <c r="J12" s="973" t="e">
        <f>IF(J3&lt;='0 Úvod'!$G$19+'0 Úvod'!$J$19-1,IF(I12&gt;0,IF(J3-'0 Úvod'!$G$21&gt;$R$36,0,IF(J3-'0 Úvod'!$G$21-$R$36&gt;-1,($R$36-ROUNDDOWN($R$36,0))*$F$51,IF(J$3='0 Úvod'!$G$21,$F51,0)+IF(I12=0,0,$F51))),IF(J3-'0 Úvod'!$G$21&gt;$R$36,0,IF(J$3='0 Úvod'!$G$21,$F51,0)+IF(I12=0,0,$F51))),0)</f>
        <v>#DIV/0!</v>
      </c>
      <c r="K12" s="973" t="e">
        <f>IF(K3&lt;='0 Úvod'!$G$19+'0 Úvod'!$J$19-1,IF(J12&gt;0,IF(K3-'0 Úvod'!$G$21&gt;$R$36,0,IF(K3-'0 Úvod'!$G$21-$R$36&gt;-1,($R$36-ROUNDDOWN($R$36,0))*$F$51,IF(K$3='0 Úvod'!$G$21,$F51,0)+IF(J12=0,0,$F51))),IF(K3-'0 Úvod'!$G$21&gt;$R$36,0,IF(K$3='0 Úvod'!$G$21,$F51,0)+IF(J12=0,0,$F51))),0)</f>
        <v>#DIV/0!</v>
      </c>
      <c r="L12" s="973" t="e">
        <f>IF(L3&lt;='0 Úvod'!$G$19+'0 Úvod'!$J$19-1,IF(K12&gt;0,IF(L3-'0 Úvod'!$G$21&gt;$R$36,0,IF(L3-'0 Úvod'!$G$21-$R$36&gt;-1,($R$36-ROUNDDOWN($R$36,0))*$F$51,IF(L$3='0 Úvod'!$G$21,$F51,0)+IF(K12=0,0,$F51))),IF(L3-'0 Úvod'!$G$21&gt;$R$36,0,IF(L$3='0 Úvod'!$G$21,$F51,0)+IF(K12=0,0,$F51))),0)</f>
        <v>#DIV/0!</v>
      </c>
      <c r="M12" s="973" t="e">
        <f>IF(M3&lt;='0 Úvod'!$G$19+'0 Úvod'!$J$19-1,IF(L12&gt;0,IF(M3-'0 Úvod'!$G$21&gt;$R$36,0,IF(M3-'0 Úvod'!$G$21-$R$36&gt;-1,($R$36-ROUNDDOWN($R$36,0))*$F$51,IF(M$3='0 Úvod'!$G$21,$F51,0)+IF(L12=0,0,$F51))),IF(M3-'0 Úvod'!$G$21&gt;$R$36,0,IF(M$3='0 Úvod'!$G$21,$F51,0)+IF(L12=0,0,$F51))),0)</f>
        <v>#DIV/0!</v>
      </c>
      <c r="N12" s="973" t="e">
        <f>IF(N3&lt;='0 Úvod'!$G$19+'0 Úvod'!$J$19-1,IF(M12&gt;0,IF(N3-'0 Úvod'!$G$21&gt;$R$36,0,IF(N3-'0 Úvod'!$G$21-$R$36&gt;-1,($R$36-ROUNDDOWN($R$36,0))*$F$51,IF(N$3='0 Úvod'!$G$21,$F51,0)+IF(M12=0,0,$F51))),IF(N3-'0 Úvod'!$G$21&gt;$R$36,0,IF(N$3='0 Úvod'!$G$21,$F51,0)+IF(M12=0,0,$F51))),0)</f>
        <v>#DIV/0!</v>
      </c>
      <c r="O12" s="973" t="e">
        <f>IF(O3&lt;='0 Úvod'!$G$19+'0 Úvod'!$J$19-1,IF(N12&gt;0,IF(O3-'0 Úvod'!$G$21&gt;$R$36,0,IF(O3-'0 Úvod'!$G$21-$R$36&gt;-1,($R$36-ROUNDDOWN($R$36,0))*$F$51,IF(O$3='0 Úvod'!$G$21,$F51,0)+IF(N12=0,0,$F51))),IF(O3-'0 Úvod'!$G$21&gt;$R$36,0,IF(O$3='0 Úvod'!$G$21,$F51,0)+IF(N12=0,0,$F51))),0)</f>
        <v>#DIV/0!</v>
      </c>
      <c r="P12" s="973" t="e">
        <f>IF(P3&lt;='0 Úvod'!$G$19+'0 Úvod'!$J$19-1,IF(O12&gt;0,IF(P3-'0 Úvod'!$G$21&gt;$R$36,0,IF(P3-'0 Úvod'!$G$21-$R$36&gt;-1,($R$36-ROUNDDOWN($R$36,0))*$F$51,IF(P$3='0 Úvod'!$G$21,$F51,0)+IF(O12=0,0,$F51))),IF(P3-'0 Úvod'!$G$21&gt;$R$36,0,IF(P$3='0 Úvod'!$G$21,$F51,0)+IF(O12=0,0,$F51))),0)</f>
        <v>#DIV/0!</v>
      </c>
      <c r="Q12" s="973" t="e">
        <f>IF(Q3&lt;='0 Úvod'!$G$19+'0 Úvod'!$J$19-1,IF(P12&gt;0,IF(Q3-'0 Úvod'!$G$21&gt;$R$36,0,IF(Q3-'0 Úvod'!$G$21-$R$36&gt;-1,($R$36-ROUNDDOWN($R$36,0))*$F$51,IF(Q$3='0 Úvod'!$G$21,$F51,0)+IF(P12=0,0,$F51))),IF(Q3-'0 Úvod'!$G$21&gt;$R$36,0,IF(Q$3='0 Úvod'!$G$21,$F51,0)+IF(P12=0,0,$F51))),0)</f>
        <v>#DIV/0!</v>
      </c>
      <c r="R12" s="973" t="e">
        <f>IF(R3&lt;='0 Úvod'!$G$19+'0 Úvod'!$J$19-1,IF(Q12&gt;0,IF(R3-'0 Úvod'!$G$21&gt;$R$36,0,IF(R3-'0 Úvod'!$G$21-$R$36&gt;-1,($R$36-ROUNDDOWN($R$36,0))*$F$51,IF(R$3='0 Úvod'!$G$21,$F51,0)+IF(Q12=0,0,$F51))),IF(R3-'0 Úvod'!$G$21&gt;$R$36,0,IF(R$3='0 Úvod'!$G$21,$F51,0)+IF(Q12=0,0,$F51))),0)</f>
        <v>#DIV/0!</v>
      </c>
      <c r="S12" s="973" t="e">
        <f>IF(S3&lt;='0 Úvod'!$G$19+'0 Úvod'!$J$19-1,IF(R12&gt;0,IF(S3-'0 Úvod'!$G$21&gt;$R$36,0,IF(S3-'0 Úvod'!$G$21-$R$36&gt;-1,($R$36-ROUNDDOWN($R$36,0))*$F$51,IF(S$3='0 Úvod'!$G$21,$F51,0)+IF(R12=0,0,$F51))),IF(S3-'0 Úvod'!$G$21&gt;$R$36,0,IF(S$3='0 Úvod'!$G$21,$F51,0)+IF(R12=0,0,$F51))),0)</f>
        <v>#DIV/0!</v>
      </c>
      <c r="T12" s="973" t="e">
        <f>IF(T3&lt;='0 Úvod'!$G$19+'0 Úvod'!$J$19-1,IF(S12&gt;0,IF(T3-'0 Úvod'!$G$21&gt;$R$36,0,IF(T3-'0 Úvod'!$G$21-$R$36&gt;-1,($R$36-ROUNDDOWN($R$36,0))*$F$51,IF(T$3='0 Úvod'!$G$21,$F51,0)+IF(S12=0,0,$F51))),IF(T3-'0 Úvod'!$G$21&gt;$R$36,0,IF(T$3='0 Úvod'!$G$21,$F51,0)+IF(S12=0,0,$F51))),0)</f>
        <v>#DIV/0!</v>
      </c>
      <c r="U12" s="973" t="e">
        <f>IF(U3&lt;='0 Úvod'!$G$19+'0 Úvod'!$J$19-1,IF(T12&gt;0,IF(U3-'0 Úvod'!$G$21&gt;$R$36,0,IF(U3-'0 Úvod'!$G$21-$R$36&gt;-1,($R$36-ROUNDDOWN($R$36,0))*$F$51,IF(U$3='0 Úvod'!$G$21,$F51,0)+IF(T12=0,0,$F51))),IF(U3-'0 Úvod'!$G$21&gt;$R$36,0,IF(U$3='0 Úvod'!$G$21,$F51,0)+IF(T12=0,0,$F51))),0)</f>
        <v>#DIV/0!</v>
      </c>
      <c r="V12" s="973" t="e">
        <f>IF(V3&lt;='0 Úvod'!$G$19+'0 Úvod'!$J$19-1,IF(U12&gt;0,IF(V3-'0 Úvod'!$G$21&gt;$R$36,0,IF(V3-'0 Úvod'!$G$21-$R$36&gt;-1,($R$36-ROUNDDOWN($R$36,0))*$F$51,IF(V$3='0 Úvod'!$G$21,$F51,0)+IF(U12=0,0,$F51))),IF(V3-'0 Úvod'!$G$21&gt;$R$36,0,IF(V$3='0 Úvod'!$G$21,$F51,0)+IF(U12=0,0,$F51))),0)</f>
        <v>#DIV/0!</v>
      </c>
      <c r="W12" s="973" t="e">
        <f>IF(W3&lt;='0 Úvod'!$G$19+'0 Úvod'!$J$19-1,IF(V12&gt;0,IF(W3-'0 Úvod'!$G$21&gt;$R$36,0,IF(W3-'0 Úvod'!$G$21-$R$36&gt;-1,($R$36-ROUNDDOWN($R$36,0))*$F$51,IF(W$3='0 Úvod'!$G$21,$F51,0)+IF(V12=0,0,$F51))),IF(W3-'0 Úvod'!$G$21&gt;$R$36,0,IF(W$3='0 Úvod'!$G$21,$F51,0)+IF(V12=0,0,$F51))),0)</f>
        <v>#DIV/0!</v>
      </c>
      <c r="X12" s="973" t="e">
        <f>IF(X3&lt;='0 Úvod'!$G$19+'0 Úvod'!$J$19-1,IF(W12&gt;0,IF(X3-'0 Úvod'!$G$21&gt;$R$36,0,IF(X3-'0 Úvod'!$G$21-$R$36&gt;-1,($R$36-ROUNDDOWN($R$36,0))*$F$51,IF(X$3='0 Úvod'!$G$21,$F51,0)+IF(W12=0,0,$F51))),IF(X3-'0 Úvod'!$G$21&gt;$R$36,0,IF(X$3='0 Úvod'!$G$21,$F51,0)+IF(W12=0,0,$F51))),0)</f>
        <v>#DIV/0!</v>
      </c>
      <c r="Y12" s="973" t="e">
        <f>IF(Y3&lt;='0 Úvod'!$G$19+'0 Úvod'!$J$19-1,IF(X12&gt;0,IF(Y3-'0 Úvod'!$G$21&gt;$R$36,0,IF(Y3-'0 Úvod'!$G$21-$R$36&gt;-1,($R$36-ROUNDDOWN($R$36,0))*$F$51,IF(Y$3='0 Úvod'!$G$21,$F51,0)+IF(X12=0,0,$F51))),IF(Y3-'0 Úvod'!$G$21&gt;$R$36,0,IF(Y$3='0 Úvod'!$G$21,$F51,0)+IF(X12=0,0,$F51))),0)</f>
        <v>#DIV/0!</v>
      </c>
      <c r="Z12" s="973" t="e">
        <f>IF(Z3&lt;='0 Úvod'!$G$19+'0 Úvod'!$J$19-1,IF(Y12&gt;0,IF(Z3-'0 Úvod'!$G$21&gt;$R$36,0,IF(Z3-'0 Úvod'!$G$21-$R$36&gt;-1,($R$36-ROUNDDOWN($R$36,0))*$F$51,IF(Z$3='0 Úvod'!$G$21,$F51,0)+IF(Y12=0,0,$F51))),IF(Z3-'0 Úvod'!$G$21&gt;$R$36,0,IF(Z$3='0 Úvod'!$G$21,$F51,0)+IF(Y12=0,0,$F51))),0)</f>
        <v>#DIV/0!</v>
      </c>
      <c r="AA12" s="973" t="e">
        <f>IF(AA3&lt;='0 Úvod'!$G$19+'0 Úvod'!$J$19-1,IF(Z12&gt;0,IF(AA3-'0 Úvod'!$G$21&gt;$R$36,0,IF(AA3-'0 Úvod'!$G$21-$R$36&gt;-1,($R$36-ROUNDDOWN($R$36,0))*$F$51,IF(AA$3='0 Úvod'!$G$21,$F51,0)+IF(Z12=0,0,$F51))),IF(AA3-'0 Úvod'!$G$21&gt;$R$36,0,IF(AA$3='0 Úvod'!$G$21,$F51,0)+IF(Z12=0,0,$F51))),0)</f>
        <v>#DIV/0!</v>
      </c>
      <c r="AB12" s="973" t="e">
        <f>IF(AB3&lt;='0 Úvod'!$G$19+'0 Úvod'!$J$19-1,IF(AA12&gt;0,IF(AB3-'0 Úvod'!$G$21&gt;$R$36,0,IF(AB3-'0 Úvod'!$G$21-$R$36&gt;-1,($R$36-ROUNDDOWN($R$36,0))*$F$51,IF(AB$3='0 Úvod'!$G$21,$F51,0)+IF(AA12=0,0,$F51))),IF(AB3-'0 Úvod'!$G$21&gt;$R$36,0,IF(AB$3='0 Úvod'!$G$21,$F51,0)+IF(AA12=0,0,$F51))),0)</f>
        <v>#DIV/0!</v>
      </c>
      <c r="AC12" s="974" t="e">
        <f>IF(AC3&lt;='0 Úvod'!$G$19+'0 Úvod'!$J$19-1,IF(AB12&gt;0,IF(AC3-'0 Úvod'!$G$21&gt;$R$36,0,IF(AC3-'0 Úvod'!$G$21-$R$36&gt;-1,($R$36-ROUNDDOWN($R$36,0))*$F$51,IF(AC$3='0 Úvod'!$G$21,$F51,0)+IF(AB12=0,0,$F51))),IF(AC3-'0 Úvod'!$G$21&gt;$R$36,0,IF(AC$3='0 Úvod'!$G$21,$F51,0)+IF(AB12=0,0,$F51))),0)</f>
        <v>#DIV/0!</v>
      </c>
    </row>
    <row r="13" spans="2:29" ht="11.4">
      <c r="B13" s="164"/>
      <c r="C13" s="125" t="str">
        <f t="shared" si="3"/>
        <v>Pozemní stavby, nástupiště a přístřešky</v>
      </c>
      <c r="D13" s="165" t="e">
        <f t="shared" si="2"/>
        <v>#DIV/0!</v>
      </c>
      <c r="E13" s="973">
        <f>IF(E3&lt;='0 Úvod'!$G$19+'0 Úvod'!$J$19-1,IF(E$3='0 Úvod'!$G$21,$F52,0),0)</f>
        <v>0</v>
      </c>
      <c r="F13" s="973">
        <f>IF(F3&lt;='0 Úvod'!$G$19+'0 Úvod'!$J$19-1,IF(E13&gt;0,IF(F3-'0 Úvod'!$G$21&gt;$R$38,0,IF(F3-'0 Úvod'!$G$21-$R$38&gt;-1,($R$38-ROUNDDOWN($R$38,0))*$F$52,IF(F$3='0 Úvod'!$G$21,$F52,0)+IF(E13=0,0,$F52))),IF(F3-'0 Úvod'!$G$21&gt;$R$38,0,IF(F$3='0 Úvod'!$G$21,$F52,0)+IF(E13=0,0,$F52))),0)</f>
        <v>0</v>
      </c>
      <c r="G13" s="973" t="e">
        <f>IF(G3&lt;='0 Úvod'!$G$19+'0 Úvod'!$J$19-1,IF(F13&gt;0,IF(G3-'0 Úvod'!$G$21&gt;$R$38,0,IF(G3-'0 Úvod'!$G$21-$R$38&gt;-1,($R$38-ROUNDDOWN($R$38,0))*$F$52,IF(G$3='0 Úvod'!$G$21,$F52,0)+IF(F13=0,0,$F52))),IF(G3-'0 Úvod'!$G$21&gt;$R$38,0,IF(G$3='0 Úvod'!$G$21,$F52,0)+IF(F13=0,0,$F52))),0)</f>
        <v>#DIV/0!</v>
      </c>
      <c r="H13" s="973" t="e">
        <f>IF(H3&lt;='0 Úvod'!$G$19+'0 Úvod'!$J$19-1,IF(G13&gt;0,IF(H3-'0 Úvod'!$G$21&gt;$R$38,0,IF(H3-'0 Úvod'!$G$21-$R$38&gt;-1,($R$38-ROUNDDOWN($R$38,0))*$F$52,IF(H$3='0 Úvod'!$G$21,$F52,0)+IF(G13=0,0,$F52))),IF(H3-'0 Úvod'!$G$21&gt;$R$38,0,IF(H$3='0 Úvod'!$G$21,$F52,0)+IF(G13=0,0,$F52))),0)</f>
        <v>#DIV/0!</v>
      </c>
      <c r="I13" s="973" t="e">
        <f>IF(I3&lt;='0 Úvod'!$G$19+'0 Úvod'!$J$19-1,IF(H13&gt;0,IF(I3-'0 Úvod'!$G$21&gt;$R$38,0,IF(I3-'0 Úvod'!$G$21-$R$38&gt;-1,($R$38-ROUNDDOWN($R$38,0))*$F$52,IF(I$3='0 Úvod'!$G$21,$F52,0)+IF(H13=0,0,$F52))),IF(I3-'0 Úvod'!$G$21&gt;$R$38,0,IF(I$3='0 Úvod'!$G$21,$F52,0)+IF(H13=0,0,$F52))),0)</f>
        <v>#DIV/0!</v>
      </c>
      <c r="J13" s="973" t="e">
        <f>IF(J3&lt;='0 Úvod'!$G$19+'0 Úvod'!$J$19-1,IF(I13&gt;0,IF(J3-'0 Úvod'!$G$21&gt;$R$38,0,IF(J3-'0 Úvod'!$G$21-$R$38&gt;-1,($R$38-ROUNDDOWN($R$38,0))*$F$52,IF(J$3='0 Úvod'!$G$21,$F52,0)+IF(I13=0,0,$F52))),IF(J3-'0 Úvod'!$G$21&gt;$R$38,0,IF(J$3='0 Úvod'!$G$21,$F52,0)+IF(I13=0,0,$F52))),0)</f>
        <v>#DIV/0!</v>
      </c>
      <c r="K13" s="973" t="e">
        <f>IF(K3&lt;='0 Úvod'!$G$19+'0 Úvod'!$J$19-1,IF(J13&gt;0,IF(K3-'0 Úvod'!$G$21&gt;$R$38,0,IF(K3-'0 Úvod'!$G$21-$R$38&gt;-1,($R$38-ROUNDDOWN($R$38,0))*$F$52,IF(K$3='0 Úvod'!$G$21,$F52,0)+IF(J13=0,0,$F52))),IF(K3-'0 Úvod'!$G$21&gt;$R$38,0,IF(K$3='0 Úvod'!$G$21,$F52,0)+IF(J13=0,0,$F52))),0)</f>
        <v>#DIV/0!</v>
      </c>
      <c r="L13" s="973" t="e">
        <f>IF(L3&lt;='0 Úvod'!$G$19+'0 Úvod'!$J$19-1,IF(K13&gt;0,IF(L3-'0 Úvod'!$G$21&gt;$R$38,0,IF(L3-'0 Úvod'!$G$21-$R$38&gt;-1,($R$38-ROUNDDOWN($R$38,0))*$F$52,IF(L$3='0 Úvod'!$G$21,$F52,0)+IF(K13=0,0,$F52))),IF(L3-'0 Úvod'!$G$21&gt;$R$38,0,IF(L$3='0 Úvod'!$G$21,$F52,0)+IF(K13=0,0,$F52))),0)</f>
        <v>#DIV/0!</v>
      </c>
      <c r="M13" s="973" t="e">
        <f>IF(M3&lt;='0 Úvod'!$G$19+'0 Úvod'!$J$19-1,IF(L13&gt;0,IF(M3-'0 Úvod'!$G$21&gt;$R$38,0,IF(M3-'0 Úvod'!$G$21-$R$38&gt;-1,($R$38-ROUNDDOWN($R$38,0))*$F$52,IF(M$3='0 Úvod'!$G$21,$F52,0)+IF(L13=0,0,$F52))),IF(M3-'0 Úvod'!$G$21&gt;$R$38,0,IF(M$3='0 Úvod'!$G$21,$F52,0)+IF(L13=0,0,$F52))),0)</f>
        <v>#DIV/0!</v>
      </c>
      <c r="N13" s="973" t="e">
        <f>IF(N3&lt;='0 Úvod'!$G$19+'0 Úvod'!$J$19-1,IF(M13&gt;0,IF(N3-'0 Úvod'!$G$21&gt;$R$38,0,IF(N3-'0 Úvod'!$G$21-$R$38&gt;-1,($R$38-ROUNDDOWN($R$38,0))*$F$52,IF(N$3='0 Úvod'!$G$21,$F52,0)+IF(M13=0,0,$F52))),IF(N3-'0 Úvod'!$G$21&gt;$R$38,0,IF(N$3='0 Úvod'!$G$21,$F52,0)+IF(M13=0,0,$F52))),0)</f>
        <v>#DIV/0!</v>
      </c>
      <c r="O13" s="973" t="e">
        <f>IF(O3&lt;='0 Úvod'!$G$19+'0 Úvod'!$J$19-1,IF(N13&gt;0,IF(O3-'0 Úvod'!$G$21&gt;$R$38,0,IF(O3-'0 Úvod'!$G$21-$R$38&gt;-1,($R$38-ROUNDDOWN($R$38,0))*$F$52,IF(O$3='0 Úvod'!$G$21,$F52,0)+IF(N13=0,0,$F52))),IF(O3-'0 Úvod'!$G$21&gt;$R$38,0,IF(O$3='0 Úvod'!$G$21,$F52,0)+IF(N13=0,0,$F52))),0)</f>
        <v>#DIV/0!</v>
      </c>
      <c r="P13" s="973" t="e">
        <f>IF(P3&lt;='0 Úvod'!$G$19+'0 Úvod'!$J$19-1,IF(O13&gt;0,IF(P3-'0 Úvod'!$G$21&gt;$R$38,0,IF(P3-'0 Úvod'!$G$21-$R$38&gt;-1,($R$38-ROUNDDOWN($R$38,0))*$F$52,IF(P$3='0 Úvod'!$G$21,$F52,0)+IF(O13=0,0,$F52))),IF(P3-'0 Úvod'!$G$21&gt;$R$38,0,IF(P$3='0 Úvod'!$G$21,$F52,0)+IF(O13=0,0,$F52))),0)</f>
        <v>#DIV/0!</v>
      </c>
      <c r="Q13" s="973" t="e">
        <f>IF(Q3&lt;='0 Úvod'!$G$19+'0 Úvod'!$J$19-1,IF(P13&gt;0,IF(Q3-'0 Úvod'!$G$21&gt;$R$38,0,IF(Q3-'0 Úvod'!$G$21-$R$38&gt;-1,($R$38-ROUNDDOWN($R$38,0))*$F$52,IF(Q$3='0 Úvod'!$G$21,$F52,0)+IF(P13=0,0,$F52))),IF(Q3-'0 Úvod'!$G$21&gt;$R$38,0,IF(Q$3='0 Úvod'!$G$21,$F52,0)+IF(P13=0,0,$F52))),0)</f>
        <v>#DIV/0!</v>
      </c>
      <c r="R13" s="973" t="e">
        <f>IF(R3&lt;='0 Úvod'!$G$19+'0 Úvod'!$J$19-1,IF(Q13&gt;0,IF(R3-'0 Úvod'!$G$21&gt;$R$38,0,IF(R3-'0 Úvod'!$G$21-$R$38&gt;-1,($R$38-ROUNDDOWN($R$38,0))*$F$52,IF(R$3='0 Úvod'!$G$21,$F52,0)+IF(Q13=0,0,$F52))),IF(R3-'0 Úvod'!$G$21&gt;$R$38,0,IF(R$3='0 Úvod'!$G$21,$F52,0)+IF(Q13=0,0,$F52))),0)</f>
        <v>#DIV/0!</v>
      </c>
      <c r="S13" s="973" t="e">
        <f>IF(S3&lt;='0 Úvod'!$G$19+'0 Úvod'!$J$19-1,IF(R13&gt;0,IF(S3-'0 Úvod'!$G$21&gt;$R$38,0,IF(S3-'0 Úvod'!$G$21-$R$38&gt;-1,($R$38-ROUNDDOWN($R$38,0))*$F$52,IF(S$3='0 Úvod'!$G$21,$F52,0)+IF(R13=0,0,$F52))),IF(S3-'0 Úvod'!$G$21&gt;$R$38,0,IF(S$3='0 Úvod'!$G$21,$F52,0)+IF(R13=0,0,$F52))),0)</f>
        <v>#DIV/0!</v>
      </c>
      <c r="T13" s="973" t="e">
        <f>IF(T3&lt;='0 Úvod'!$G$19+'0 Úvod'!$J$19-1,IF(S13&gt;0,IF(T3-'0 Úvod'!$G$21&gt;$R$38,0,IF(T3-'0 Úvod'!$G$21-$R$38&gt;-1,($R$38-ROUNDDOWN($R$38,0))*$F$52,IF(T$3='0 Úvod'!$G$21,$F52,0)+IF(S13=0,0,$F52))),IF(T3-'0 Úvod'!$G$21&gt;$R$38,0,IF(T$3='0 Úvod'!$G$21,$F52,0)+IF(S13=0,0,$F52))),0)</f>
        <v>#DIV/0!</v>
      </c>
      <c r="U13" s="973" t="e">
        <f>IF(U3&lt;='0 Úvod'!$G$19+'0 Úvod'!$J$19-1,IF(T13&gt;0,IF(U3-'0 Úvod'!$G$21&gt;$R$38,0,IF(U3-'0 Úvod'!$G$21-$R$38&gt;-1,($R$38-ROUNDDOWN($R$38,0))*$F$52,IF(U$3='0 Úvod'!$G$21,$F52,0)+IF(T13=0,0,$F52))),IF(U3-'0 Úvod'!$G$21&gt;$R$38,0,IF(U$3='0 Úvod'!$G$21,$F52,0)+IF(T13=0,0,$F52))),0)</f>
        <v>#DIV/0!</v>
      </c>
      <c r="V13" s="973" t="e">
        <f>IF(V3&lt;='0 Úvod'!$G$19+'0 Úvod'!$J$19-1,IF(U13&gt;0,IF(V3-'0 Úvod'!$G$21&gt;$R$38,0,IF(V3-'0 Úvod'!$G$21-$R$38&gt;-1,($R$38-ROUNDDOWN($R$38,0))*$F$52,IF(V$3='0 Úvod'!$G$21,$F52,0)+IF(U13=0,0,$F52))),IF(V3-'0 Úvod'!$G$21&gt;$R$38,0,IF(V$3='0 Úvod'!$G$21,$F52,0)+IF(U13=0,0,$F52))),0)</f>
        <v>#DIV/0!</v>
      </c>
      <c r="W13" s="973" t="e">
        <f>IF(W3&lt;='0 Úvod'!$G$19+'0 Úvod'!$J$19-1,IF(V13&gt;0,IF(W3-'0 Úvod'!$G$21&gt;$R$38,0,IF(W3-'0 Úvod'!$G$21-$R$38&gt;-1,($R$38-ROUNDDOWN($R$38,0))*$F$52,IF(W$3='0 Úvod'!$G$21,$F52,0)+IF(V13=0,0,$F52))),IF(W3-'0 Úvod'!$G$21&gt;$R$38,0,IF(W$3='0 Úvod'!$G$21,$F52,0)+IF(V13=0,0,$F52))),0)</f>
        <v>#DIV/0!</v>
      </c>
      <c r="X13" s="973" t="e">
        <f>IF(X3&lt;='0 Úvod'!$G$19+'0 Úvod'!$J$19-1,IF(W13&gt;0,IF(X3-'0 Úvod'!$G$21&gt;$R$38,0,IF(X3-'0 Úvod'!$G$21-$R$38&gt;-1,($R$38-ROUNDDOWN($R$38,0))*$F$52,IF(X$3='0 Úvod'!$G$21,$F52,0)+IF(W13=0,0,$F52))),IF(X3-'0 Úvod'!$G$21&gt;$R$38,0,IF(X$3='0 Úvod'!$G$21,$F52,0)+IF(W13=0,0,$F52))),0)</f>
        <v>#DIV/0!</v>
      </c>
      <c r="Y13" s="973" t="e">
        <f>IF(Y3&lt;='0 Úvod'!$G$19+'0 Úvod'!$J$19-1,IF(X13&gt;0,IF(Y3-'0 Úvod'!$G$21&gt;$R$38,0,IF(Y3-'0 Úvod'!$G$21-$R$38&gt;-1,($R$38-ROUNDDOWN($R$38,0))*$F$52,IF(Y$3='0 Úvod'!$G$21,$F52,0)+IF(X13=0,0,$F52))),IF(Y3-'0 Úvod'!$G$21&gt;$R$38,0,IF(Y$3='0 Úvod'!$G$21,$F52,0)+IF(X13=0,0,$F52))),0)</f>
        <v>#DIV/0!</v>
      </c>
      <c r="Z13" s="973" t="e">
        <f>IF(Z3&lt;='0 Úvod'!$G$19+'0 Úvod'!$J$19-1,IF(Y13&gt;0,IF(Z3-'0 Úvod'!$G$21&gt;$R$38,0,IF(Z3-'0 Úvod'!$G$21-$R$38&gt;-1,($R$38-ROUNDDOWN($R$38,0))*$F$52,IF(Z$3='0 Úvod'!$G$21,$F52,0)+IF(Y13=0,0,$F52))),IF(Z3-'0 Úvod'!$G$21&gt;$R$38,0,IF(Z$3='0 Úvod'!$G$21,$F52,0)+IF(Y13=0,0,$F52))),0)</f>
        <v>#DIV/0!</v>
      </c>
      <c r="AA13" s="973" t="e">
        <f>IF(AA3&lt;='0 Úvod'!$G$19+'0 Úvod'!$J$19-1,IF(Z13&gt;0,IF(AA3-'0 Úvod'!$G$21&gt;$R$38,0,IF(AA3-'0 Úvod'!$G$21-$R$38&gt;-1,($R$38-ROUNDDOWN($R$38,0))*$F$52,IF(AA$3='0 Úvod'!$G$21,$F52,0)+IF(Z13=0,0,$F52))),IF(AA3-'0 Úvod'!$G$21&gt;$R$38,0,IF(AA$3='0 Úvod'!$G$21,$F52,0)+IF(Z13=0,0,$F52))),0)</f>
        <v>#DIV/0!</v>
      </c>
      <c r="AB13" s="973" t="e">
        <f>IF(AB3&lt;='0 Úvod'!$G$19+'0 Úvod'!$J$19-1,IF(AA13&gt;0,IF(AB3-'0 Úvod'!$G$21&gt;$R$38,0,IF(AB3-'0 Úvod'!$G$21-$R$38&gt;-1,($R$38-ROUNDDOWN($R$38,0))*$F$52,IF(AB$3='0 Úvod'!$G$21,$F52,0)+IF(AA13=0,0,$F52))),IF(AB3-'0 Úvod'!$G$21&gt;$R$38,0,IF(AB$3='0 Úvod'!$G$21,$F52,0)+IF(AA13=0,0,$F52))),0)</f>
        <v>#DIV/0!</v>
      </c>
      <c r="AC13" s="974" t="e">
        <f>IF(AC3&lt;='0 Úvod'!$G$19+'0 Úvod'!$J$19-1,IF(AB13&gt;0,IF(AC3-'0 Úvod'!$G$21&gt;$R$38,0,IF(AC3-'0 Úvod'!$G$21-$R$38&gt;-1,($R$38-ROUNDDOWN($R$38,0))*$F$52,IF(AC$3='0 Úvod'!$G$21,$F52,0)+IF(AB13=0,0,$F52))),IF(AC3-'0 Úvod'!$G$21&gt;$R$38,0,IF(AC$3='0 Úvod'!$G$21,$F52,0)+IF(AB13=0,0,$F52))),0)</f>
        <v>#DIV/0!</v>
      </c>
    </row>
    <row r="14" spans="2:29" ht="11.4">
      <c r="B14" s="166"/>
      <c r="C14" s="125" t="str">
        <f t="shared" si="3"/>
        <v>Objekty ochrany životního prostředí</v>
      </c>
      <c r="D14" s="165" t="e">
        <f t="shared" si="2"/>
        <v>#DIV/0!</v>
      </c>
      <c r="E14" s="973">
        <f>IF(E3&lt;='0 Úvod'!$G$19+'0 Úvod'!$J$19-1,IF(E$3='0 Úvod'!$G$21,$F53,0),0)</f>
        <v>0</v>
      </c>
      <c r="F14" s="975">
        <f>IF(F3&lt;='0 Úvod'!$G$19+'0 Úvod'!$J$19-1,IF(E14&gt;0,IF(F3-'0 Úvod'!$G$21&gt;$R$40,0,IF(F3-'0 Úvod'!$G$21-$R$40&gt;-1,($R$40-ROUNDDOWN($R$40,0))*$F$53,IF(F$3='0 Úvod'!$G$21,$F53,0)+IF(E14=0,0,$F53))),IF(F3-'0 Úvod'!$G$21&gt;$R$40,0,IF(F$3='0 Úvod'!$G$21,$F53,0)+IF(E14=0,0,$F53))),0)</f>
        <v>0</v>
      </c>
      <c r="G14" s="975" t="e">
        <f>IF(G3&lt;='0 Úvod'!$G$19+'0 Úvod'!$J$19-1,IF(F14&gt;0,IF(G3-'0 Úvod'!$G$21&gt;$R$40,0,IF(G3-'0 Úvod'!$G$21-$R$40&gt;-1,($R$40-ROUNDDOWN($R$40,0))*$F$53,IF(G$3='0 Úvod'!$G$21,$F53,0)+IF(F14=0,0,$F53))),IF(G3-'0 Úvod'!$G$21&gt;$R$40,0,IF(G$3='0 Úvod'!$G$21,$F53,0)+IF(F14=0,0,$F53))),0)</f>
        <v>#DIV/0!</v>
      </c>
      <c r="H14" s="975" t="e">
        <f>IF(H3&lt;='0 Úvod'!$G$19+'0 Úvod'!$J$19-1,IF(G14&gt;0,IF(H3-'0 Úvod'!$G$21&gt;$R$40,0,IF(H3-'0 Úvod'!$G$21-$R$40&gt;-1,($R$40-ROUNDDOWN($R$40,0))*$F$53,IF(H$3='0 Úvod'!$G$21,$F53,0)+IF(G14=0,0,$F53))),IF(H3-'0 Úvod'!$G$21&gt;$R$40,0,IF(H$3='0 Úvod'!$G$21,$F53,0)+IF(G14=0,0,$F53))),0)</f>
        <v>#DIV/0!</v>
      </c>
      <c r="I14" s="975" t="e">
        <f>IF(I3&lt;='0 Úvod'!$G$19+'0 Úvod'!$J$19-1,IF(H14&gt;0,IF(I3-'0 Úvod'!$G$21&gt;$R$40,0,IF(I3-'0 Úvod'!$G$21-$R$40&gt;-1,($R$40-ROUNDDOWN($R$40,0))*$F$53,IF(I$3='0 Úvod'!$G$21,$F53,0)+IF(H14=0,0,$F53))),IF(I3-'0 Úvod'!$G$21&gt;$R$40,0,IF(I$3='0 Úvod'!$G$21,$F53,0)+IF(H14=0,0,$F53))),0)</f>
        <v>#DIV/0!</v>
      </c>
      <c r="J14" s="975" t="e">
        <f>IF(J3&lt;='0 Úvod'!$G$19+'0 Úvod'!$J$19-1,IF(I14&gt;0,IF(J3-'0 Úvod'!$G$21&gt;$R$40,0,IF(J3-'0 Úvod'!$G$21-$R$40&gt;-1,($R$40-ROUNDDOWN($R$40,0))*$F$53,IF(J$3='0 Úvod'!$G$21,$F53,0)+IF(I14=0,0,$F53))),IF(J3-'0 Úvod'!$G$21&gt;$R$40,0,IF(J$3='0 Úvod'!$G$21,$F53,0)+IF(I14=0,0,$F53))),0)</f>
        <v>#DIV/0!</v>
      </c>
      <c r="K14" s="975" t="e">
        <f>IF(K3&lt;='0 Úvod'!$G$19+'0 Úvod'!$J$19-1,IF(J14&gt;0,IF(K3-'0 Úvod'!$G$21&gt;$R$40,0,IF(K3-'0 Úvod'!$G$21-$R$40&gt;-1,($R$40-ROUNDDOWN($R$40,0))*$F$53,IF(K$3='0 Úvod'!$G$21,$F53,0)+IF(J14=0,0,$F53))),IF(K3-'0 Úvod'!$G$21&gt;$R$40,0,IF(K$3='0 Úvod'!$G$21,$F53,0)+IF(J14=0,0,$F53))),0)</f>
        <v>#DIV/0!</v>
      </c>
      <c r="L14" s="975" t="e">
        <f>IF(L3&lt;='0 Úvod'!$G$19+'0 Úvod'!$J$19-1,IF(K14&gt;0,IF(L3-'0 Úvod'!$G$21&gt;$R$40,0,IF(L3-'0 Úvod'!$G$21-$R$40&gt;-1,($R$40-ROUNDDOWN($R$40,0))*$F$53,IF(L$3='0 Úvod'!$G$21,$F53,0)+IF(K14=0,0,$F53))),IF(L3-'0 Úvod'!$G$21&gt;$R$40,0,IF(L$3='0 Úvod'!$G$21,$F53,0)+IF(K14=0,0,$F53))),0)</f>
        <v>#DIV/0!</v>
      </c>
      <c r="M14" s="975" t="e">
        <f>IF(M3&lt;='0 Úvod'!$G$19+'0 Úvod'!$J$19-1,IF(L14&gt;0,IF(M3-'0 Úvod'!$G$21&gt;$R$40,0,IF(M3-'0 Úvod'!$G$21-$R$40&gt;-1,($R$40-ROUNDDOWN($R$40,0))*$F$53,IF(M$3='0 Úvod'!$G$21,$F53,0)+IF(L14=0,0,$F53))),IF(M3-'0 Úvod'!$G$21&gt;$R$40,0,IF(M$3='0 Úvod'!$G$21,$F53,0)+IF(L14=0,0,$F53))),0)</f>
        <v>#DIV/0!</v>
      </c>
      <c r="N14" s="975" t="e">
        <f>IF(N3&lt;='0 Úvod'!$G$19+'0 Úvod'!$J$19-1,IF(M14&gt;0,IF(N3-'0 Úvod'!$G$21&gt;$R$40,0,IF(N3-'0 Úvod'!$G$21-$R$40&gt;-1,($R$40-ROUNDDOWN($R$40,0))*$F$53,IF(N$3='0 Úvod'!$G$21,$F53,0)+IF(M14=0,0,$F53))),IF(N3-'0 Úvod'!$G$21&gt;$R$40,0,IF(N$3='0 Úvod'!$G$21,$F53,0)+IF(M14=0,0,$F53))),0)</f>
        <v>#DIV/0!</v>
      </c>
      <c r="O14" s="975" t="e">
        <f>IF(O3&lt;='0 Úvod'!$G$19+'0 Úvod'!$J$19-1,IF(N14&gt;0,IF(O3-'0 Úvod'!$G$21&gt;$R$40,0,IF(O3-'0 Úvod'!$G$21-$R$40&gt;-1,($R$40-ROUNDDOWN($R$40,0))*$F$53,IF(O$3='0 Úvod'!$G$21,$F53,0)+IF(N14=0,0,$F53))),IF(O3-'0 Úvod'!$G$21&gt;$R$40,0,IF(O$3='0 Úvod'!$G$21,$F53,0)+IF(N14=0,0,$F53))),0)</f>
        <v>#DIV/0!</v>
      </c>
      <c r="P14" s="975" t="e">
        <f>IF(P3&lt;='0 Úvod'!$G$19+'0 Úvod'!$J$19-1,IF(O14&gt;0,IF(P3-'0 Úvod'!$G$21&gt;$R$40,0,IF(P3-'0 Úvod'!$G$21-$R$40&gt;-1,($R$40-ROUNDDOWN($R$40,0))*$F$53,IF(P$3='0 Úvod'!$G$21,$F53,0)+IF(O14=0,0,$F53))),IF(P3-'0 Úvod'!$G$21&gt;$R$40,0,IF(P$3='0 Úvod'!$G$21,$F53,0)+IF(O14=0,0,$F53))),0)</f>
        <v>#DIV/0!</v>
      </c>
      <c r="Q14" s="975" t="e">
        <f>IF(Q3&lt;='0 Úvod'!$G$19+'0 Úvod'!$J$19-1,IF(P14&gt;0,IF(Q3-'0 Úvod'!$G$21&gt;$R$40,0,IF(Q3-'0 Úvod'!$G$21-$R$40&gt;-1,($R$40-ROUNDDOWN($R$40,0))*$F$53,IF(Q$3='0 Úvod'!$G$21,$F53,0)+IF(P14=0,0,$F53))),IF(Q3-'0 Úvod'!$G$21&gt;$R$40,0,IF(Q$3='0 Úvod'!$G$21,$F53,0)+IF(P14=0,0,$F53))),0)</f>
        <v>#DIV/0!</v>
      </c>
      <c r="R14" s="975" t="e">
        <f>IF(R3&lt;='0 Úvod'!$G$19+'0 Úvod'!$J$19-1,IF(Q14&gt;0,IF(R3-'0 Úvod'!$G$21&gt;$R$40,0,IF(R3-'0 Úvod'!$G$21-$R$40&gt;-1,($R$40-ROUNDDOWN($R$40,0))*$F$53,IF(R$3='0 Úvod'!$G$21,$F53,0)+IF(Q14=0,0,$F53))),IF(R3-'0 Úvod'!$G$21&gt;$R$40,0,IF(R$3='0 Úvod'!$G$21,$F53,0)+IF(Q14=0,0,$F53))),0)</f>
        <v>#DIV/0!</v>
      </c>
      <c r="S14" s="975" t="e">
        <f>IF(S3&lt;='0 Úvod'!$G$19+'0 Úvod'!$J$19-1,IF(R14&gt;0,IF(S3-'0 Úvod'!$G$21&gt;$R$40,0,IF(S3-'0 Úvod'!$G$21-$R$40&gt;-1,($R$40-ROUNDDOWN($R$40,0))*$F$53,IF(S$3='0 Úvod'!$G$21,$F53,0)+IF(R14=0,0,$F53))),IF(S3-'0 Úvod'!$G$21&gt;$R$40,0,IF(S$3='0 Úvod'!$G$21,$F53,0)+IF(R14=0,0,$F53))),0)</f>
        <v>#DIV/0!</v>
      </c>
      <c r="T14" s="975" t="e">
        <f>IF(T3&lt;='0 Úvod'!$G$19+'0 Úvod'!$J$19-1,IF(S14&gt;0,IF(T3-'0 Úvod'!$G$21&gt;$R$40,0,IF(T3-'0 Úvod'!$G$21-$R$40&gt;-1,($R$40-ROUNDDOWN($R$40,0))*$F$53,IF(T$3='0 Úvod'!$G$21,$F53,0)+IF(S14=0,0,$F53))),IF(T3-'0 Úvod'!$G$21&gt;$R$40,0,IF(T$3='0 Úvod'!$G$21,$F53,0)+IF(S14=0,0,$F53))),0)</f>
        <v>#DIV/0!</v>
      </c>
      <c r="U14" s="975" t="e">
        <f>IF(U3&lt;='0 Úvod'!$G$19+'0 Úvod'!$J$19-1,IF(T14&gt;0,IF(U3-'0 Úvod'!$G$21&gt;$R$40,0,IF(U3-'0 Úvod'!$G$21-$R$40&gt;-1,($R$40-ROUNDDOWN($R$40,0))*$F$53,IF(U$3='0 Úvod'!$G$21,$F53,0)+IF(T14=0,0,$F53))),IF(U3-'0 Úvod'!$G$21&gt;$R$40,0,IF(U$3='0 Úvod'!$G$21,$F53,0)+IF(T14=0,0,$F53))),0)</f>
        <v>#DIV/0!</v>
      </c>
      <c r="V14" s="975" t="e">
        <f>IF(V3&lt;='0 Úvod'!$G$19+'0 Úvod'!$J$19-1,IF(U14&gt;0,IF(V3-'0 Úvod'!$G$21&gt;$R$40,0,IF(V3-'0 Úvod'!$G$21-$R$40&gt;-1,($R$40-ROUNDDOWN($R$40,0))*$F$53,IF(V$3='0 Úvod'!$G$21,$F53,0)+IF(U14=0,0,$F53))),IF(V3-'0 Úvod'!$G$21&gt;$R$40,0,IF(V$3='0 Úvod'!$G$21,$F53,0)+IF(U14=0,0,$F53))),0)</f>
        <v>#DIV/0!</v>
      </c>
      <c r="W14" s="975" t="e">
        <f>IF(W3&lt;='0 Úvod'!$G$19+'0 Úvod'!$J$19-1,IF(V14&gt;0,IF(W3-'0 Úvod'!$G$21&gt;$R$40,0,IF(W3-'0 Úvod'!$G$21-$R$40&gt;-1,($R$40-ROUNDDOWN($R$40,0))*$F$53,IF(W$3='0 Úvod'!$G$21,$F53,0)+IF(V14=0,0,$F53))),IF(W3-'0 Úvod'!$G$21&gt;$R$40,0,IF(W$3='0 Úvod'!$G$21,$F53,0)+IF(V14=0,0,$F53))),0)</f>
        <v>#DIV/0!</v>
      </c>
      <c r="X14" s="975" t="e">
        <f>IF(X3&lt;='0 Úvod'!$G$19+'0 Úvod'!$J$19-1,IF(W14&gt;0,IF(X3-'0 Úvod'!$G$21&gt;$R$40,0,IF(X3-'0 Úvod'!$G$21-$R$40&gt;-1,($R$40-ROUNDDOWN($R$40,0))*$F$53,IF(X$3='0 Úvod'!$G$21,$F53,0)+IF(W14=0,0,$F53))),IF(X3-'0 Úvod'!$G$21&gt;$R$40,0,IF(X$3='0 Úvod'!$G$21,$F53,0)+IF(W14=0,0,$F53))),0)</f>
        <v>#DIV/0!</v>
      </c>
      <c r="Y14" s="975" t="e">
        <f>IF(Y3&lt;='0 Úvod'!$G$19+'0 Úvod'!$J$19-1,IF(X14&gt;0,IF(Y3-'0 Úvod'!$G$21&gt;$R$40,0,IF(Y3-'0 Úvod'!$G$21-$R$40&gt;-1,($R$40-ROUNDDOWN($R$40,0))*$F$53,IF(Y$3='0 Úvod'!$G$21,$F53,0)+IF(X14=0,0,$F53))),IF(Y3-'0 Úvod'!$G$21&gt;$R$40,0,IF(Y$3='0 Úvod'!$G$21,$F53,0)+IF(X14=0,0,$F53))),0)</f>
        <v>#DIV/0!</v>
      </c>
      <c r="Z14" s="975" t="e">
        <f>IF(Z3&lt;='0 Úvod'!$G$19+'0 Úvod'!$J$19-1,IF(Y14&gt;0,IF(Z3-'0 Úvod'!$G$21&gt;$R$40,0,IF(Z3-'0 Úvod'!$G$21-$R$40&gt;-1,($R$40-ROUNDDOWN($R$40,0))*$F$53,IF(Z$3='0 Úvod'!$G$21,$F53,0)+IF(Y14=0,0,$F53))),IF(Z3-'0 Úvod'!$G$21&gt;$R$40,0,IF(Z$3='0 Úvod'!$G$21,$F53,0)+IF(Y14=0,0,$F53))),0)</f>
        <v>#DIV/0!</v>
      </c>
      <c r="AA14" s="975" t="e">
        <f>IF(AA3&lt;='0 Úvod'!$G$19+'0 Úvod'!$J$19-1,IF(Z14&gt;0,IF(AA3-'0 Úvod'!$G$21&gt;$R$40,0,IF(AA3-'0 Úvod'!$G$21-$R$40&gt;-1,($R$40-ROUNDDOWN($R$40,0))*$F$53,IF(AA$3='0 Úvod'!$G$21,$F53,0)+IF(Z14=0,0,$F53))),IF(AA3-'0 Úvod'!$G$21&gt;$R$40,0,IF(AA$3='0 Úvod'!$G$21,$F53,0)+IF(Z14=0,0,$F53))),0)</f>
        <v>#DIV/0!</v>
      </c>
      <c r="AB14" s="975" t="e">
        <f>IF(AB3&lt;='0 Úvod'!$G$19+'0 Úvod'!$J$19-1,IF(AA14&gt;0,IF(AB3-'0 Úvod'!$G$21&gt;$R$40,0,IF(AB3-'0 Úvod'!$G$21-$R$40&gt;-1,($R$40-ROUNDDOWN($R$40,0))*$F$53,IF(AB$3='0 Úvod'!$G$21,$F53,0)+IF(AA14=0,0,$F53))),IF(AB3-'0 Úvod'!$G$21&gt;$R$40,0,IF(AB$3='0 Úvod'!$G$21,$F53,0)+IF(AA14=0,0,$F53))),0)</f>
        <v>#DIV/0!</v>
      </c>
      <c r="AC14" s="976" t="e">
        <f>IF(AC3&lt;='0 Úvod'!$G$19+'0 Úvod'!$J$19-1,IF(AB14&gt;0,IF(AC3-'0 Úvod'!$G$21&gt;$R$40,0,IF(AC3-'0 Úvod'!$G$21-$R$40&gt;-1,($R$40-ROUNDDOWN($R$40,0))*$F$53,IF(AC$3='0 Úvod'!$G$21,$F53,0)+IF(AB14=0,0,$F53))),IF(AC3-'0 Úvod'!$G$21&gt;$R$40,0,IF(AC$3='0 Úvod'!$G$21,$F53,0)+IF(AB14=0,0,$F53))),0)</f>
        <v>#DIV/0!</v>
      </c>
    </row>
    <row r="15" spans="2:29" ht="12">
      <c r="B15" s="167"/>
      <c r="C15" s="132" t="s">
        <v>232</v>
      </c>
      <c r="D15" s="168" t="e">
        <f>SUM(E15:AC15,E31:AC31)</f>
        <v>#DIV/0!</v>
      </c>
      <c r="E15" s="169">
        <f>IF(E3&lt;='0 Úvod'!$G$19+'0 Úvod'!$J$19-1,SUM(E6:E14),0)</f>
        <v>0</v>
      </c>
      <c r="F15" s="169">
        <f>IF(F3&lt;='0 Úvod'!$G$19+'0 Úvod'!$J$19-1,SUM(F6:F14),0)</f>
        <v>0</v>
      </c>
      <c r="G15" s="169" t="e">
        <f>IF(G3&lt;='0 Úvod'!$G$19+'0 Úvod'!$J$19-1,SUM(G6:G14),0)</f>
        <v>#DIV/0!</v>
      </c>
      <c r="H15" s="169" t="e">
        <f>IF(H3&lt;='0 Úvod'!$G$19+'0 Úvod'!$J$19-1,SUM(H6:H14),0)</f>
        <v>#DIV/0!</v>
      </c>
      <c r="I15" s="169" t="e">
        <f>IF(I3&lt;='0 Úvod'!$G$19+'0 Úvod'!$J$19-1,SUM(I6:I14),0)</f>
        <v>#DIV/0!</v>
      </c>
      <c r="J15" s="169" t="e">
        <f>IF(J3&lt;='0 Úvod'!$G$19+'0 Úvod'!$J$19-1,SUM(J6:J14),0)</f>
        <v>#DIV/0!</v>
      </c>
      <c r="K15" s="169" t="e">
        <f>IF(K3&lt;='0 Úvod'!$G$19+'0 Úvod'!$J$19-1,SUM(K6:K14),0)</f>
        <v>#DIV/0!</v>
      </c>
      <c r="L15" s="169" t="e">
        <f>IF(L3&lt;='0 Úvod'!$G$19+'0 Úvod'!$J$19-1,SUM(L6:L14),0)</f>
        <v>#DIV/0!</v>
      </c>
      <c r="M15" s="169" t="e">
        <f>IF(M3&lt;='0 Úvod'!$G$19+'0 Úvod'!$J$19-1,SUM(M6:M14),0)</f>
        <v>#DIV/0!</v>
      </c>
      <c r="N15" s="169" t="e">
        <f>IF(N3&lt;='0 Úvod'!$G$19+'0 Úvod'!$J$19-1,SUM(N6:N14),0)</f>
        <v>#DIV/0!</v>
      </c>
      <c r="O15" s="169" t="e">
        <f>IF(O3&lt;='0 Úvod'!$G$19+'0 Úvod'!$J$19-1,SUM(O6:O14),0)</f>
        <v>#DIV/0!</v>
      </c>
      <c r="P15" s="169" t="e">
        <f>IF(P3&lt;='0 Úvod'!$G$19+'0 Úvod'!$J$19-1,SUM(P6:P14),0)</f>
        <v>#DIV/0!</v>
      </c>
      <c r="Q15" s="169" t="e">
        <f>IF(Q3&lt;='0 Úvod'!$G$19+'0 Úvod'!$J$19-1,SUM(Q6:Q14),0)</f>
        <v>#DIV/0!</v>
      </c>
      <c r="R15" s="169" t="e">
        <f>IF(R3&lt;='0 Úvod'!$G$19+'0 Úvod'!$J$19-1,SUM(R6:R14),0)</f>
        <v>#DIV/0!</v>
      </c>
      <c r="S15" s="169" t="e">
        <f>IF(S3&lt;='0 Úvod'!$G$19+'0 Úvod'!$J$19-1,SUM(S6:S14),0)</f>
        <v>#DIV/0!</v>
      </c>
      <c r="T15" s="169" t="e">
        <f>IF(T3&lt;='0 Úvod'!$G$19+'0 Úvod'!$J$19-1,SUM(T6:T14),0)</f>
        <v>#DIV/0!</v>
      </c>
      <c r="U15" s="169" t="e">
        <f>IF(U3&lt;='0 Úvod'!$G$19+'0 Úvod'!$J$19-1,SUM(U6:U14),0)</f>
        <v>#DIV/0!</v>
      </c>
      <c r="V15" s="169" t="e">
        <f>IF(V3&lt;='0 Úvod'!$G$19+'0 Úvod'!$J$19-1,SUM(V6:V14),0)</f>
        <v>#DIV/0!</v>
      </c>
      <c r="W15" s="169" t="e">
        <f>IF(W3&lt;='0 Úvod'!$G$19+'0 Úvod'!$J$19-1,SUM(W6:W14),0)</f>
        <v>#DIV/0!</v>
      </c>
      <c r="X15" s="169" t="e">
        <f>IF(X3&lt;='0 Úvod'!$G$19+'0 Úvod'!$J$19-1,SUM(X6:X14),0)</f>
        <v>#DIV/0!</v>
      </c>
      <c r="Y15" s="169" t="e">
        <f>IF(Y3&lt;='0 Úvod'!$G$19+'0 Úvod'!$J$19-1,SUM(Y6:Y14),0)</f>
        <v>#DIV/0!</v>
      </c>
      <c r="Z15" s="169" t="e">
        <f>IF(Z3&lt;='0 Úvod'!$G$19+'0 Úvod'!$J$19-1,SUM(Z6:Z14),0)</f>
        <v>#DIV/0!</v>
      </c>
      <c r="AA15" s="169" t="e">
        <f>IF(AA3&lt;='0 Úvod'!$G$19+'0 Úvod'!$J$19-1,SUM(AA6:AA14),0)</f>
        <v>#DIV/0!</v>
      </c>
      <c r="AB15" s="169" t="e">
        <f>IF(AB3&lt;='0 Úvod'!$G$19+'0 Úvod'!$J$19-1,SUM(AB6:AB14),0)</f>
        <v>#DIV/0!</v>
      </c>
      <c r="AC15" s="170" t="e">
        <f>IF(AC3&lt;='0 Úvod'!$G$19+'0 Úvod'!$J$19-1,SUM(AC6:AC14),0)</f>
        <v>#DIV/0!</v>
      </c>
    </row>
    <row r="16" spans="2:29" ht="12.6" thickBot="1">
      <c r="B16" s="171"/>
      <c r="C16" s="140" t="s">
        <v>358</v>
      </c>
      <c r="D16" s="172" t="e">
        <f>(D5-D15)</f>
        <v>#DIV/0!</v>
      </c>
      <c r="E16" s="173">
        <f>IF(E3='0 Úvod'!$G$19+'0 Úvod'!$J$19-1,'2 Zůstatková hodnota'!$D$16,0)</f>
        <v>0</v>
      </c>
      <c r="F16" s="173">
        <f>IF(F3='0 Úvod'!$G$19+'0 Úvod'!$J$19-1,'2 Zůstatková hodnota'!$D$16,0)</f>
        <v>0</v>
      </c>
      <c r="G16" s="173">
        <f>IF(G3='0 Úvod'!$G$19+'0 Úvod'!$J$19-1,'2 Zůstatková hodnota'!$D$16,0)</f>
        <v>0</v>
      </c>
      <c r="H16" s="173">
        <f>IF(H3='0 Úvod'!$G$19+'0 Úvod'!$J$19-1,'2 Zůstatková hodnota'!$D$16,0)</f>
        <v>0</v>
      </c>
      <c r="I16" s="173">
        <f>IF(I3='0 Úvod'!$G$19+'0 Úvod'!$J$19-1,'2 Zůstatková hodnota'!$D$16,0)</f>
        <v>0</v>
      </c>
      <c r="J16" s="173">
        <f>IF(J3='0 Úvod'!$G$19+'0 Úvod'!$J$19-1,'2 Zůstatková hodnota'!$D$16,0)</f>
        <v>0</v>
      </c>
      <c r="K16" s="173">
        <f>IF(K3='0 Úvod'!$G$19+'0 Úvod'!$J$19-1,'2 Zůstatková hodnota'!$D$16,0)</f>
        <v>0</v>
      </c>
      <c r="L16" s="173">
        <f>IF(L3='0 Úvod'!$G$19+'0 Úvod'!$J$19-1,'2 Zůstatková hodnota'!$D$16,0)</f>
        <v>0</v>
      </c>
      <c r="M16" s="173">
        <f>IF(M3='0 Úvod'!$G$19+'0 Úvod'!$J$19-1,'2 Zůstatková hodnota'!$D$16,0)</f>
        <v>0</v>
      </c>
      <c r="N16" s="173">
        <f>IF(N3='0 Úvod'!$G$19+'0 Úvod'!$J$19-1,'2 Zůstatková hodnota'!$D$16,0)</f>
        <v>0</v>
      </c>
      <c r="O16" s="173">
        <f>IF(O3='0 Úvod'!$G$19+'0 Úvod'!$J$19-1,'2 Zůstatková hodnota'!$D$16,0)</f>
        <v>0</v>
      </c>
      <c r="P16" s="173">
        <f>IF(P3='0 Úvod'!$G$19+'0 Úvod'!$J$19-1,'2 Zůstatková hodnota'!$D$16,0)</f>
        <v>0</v>
      </c>
      <c r="Q16" s="173">
        <f>IF(Q3='0 Úvod'!$G$19+'0 Úvod'!$J$19-1,'2 Zůstatková hodnota'!$D$16,0)</f>
        <v>0</v>
      </c>
      <c r="R16" s="173">
        <f>IF(R3='0 Úvod'!$G$19+'0 Úvod'!$J$19-1,'2 Zůstatková hodnota'!$D$16,0)</f>
        <v>0</v>
      </c>
      <c r="S16" s="173">
        <f>IF(S3='0 Úvod'!$G$19+'0 Úvod'!$J$19-1,'2 Zůstatková hodnota'!$D$16,0)</f>
        <v>0</v>
      </c>
      <c r="T16" s="173">
        <f>IF(T3='0 Úvod'!$G$19+'0 Úvod'!$J$19-1,'2 Zůstatková hodnota'!$D$16,0)</f>
        <v>0</v>
      </c>
      <c r="U16" s="173">
        <f>IF(U3='0 Úvod'!$G$19+'0 Úvod'!$J$19-1,'2 Zůstatková hodnota'!$D$16,0)</f>
        <v>0</v>
      </c>
      <c r="V16" s="173">
        <f>IF(V3='0 Úvod'!$G$19+'0 Úvod'!$J$19-1,'2 Zůstatková hodnota'!$D$16,0)</f>
        <v>0</v>
      </c>
      <c r="W16" s="173">
        <f>IF(W3='0 Úvod'!$G$19+'0 Úvod'!$J$19-1,'2 Zůstatková hodnota'!$D$16,0)</f>
        <v>0</v>
      </c>
      <c r="X16" s="173">
        <f>IF(X3='0 Úvod'!$G$19+'0 Úvod'!$J$19-1,'2 Zůstatková hodnota'!$D$16,0)</f>
        <v>0</v>
      </c>
      <c r="Y16" s="173">
        <f>IF(Y3='0 Úvod'!$G$19+'0 Úvod'!$J$19-1,'2 Zůstatková hodnota'!$D$16,0)</f>
        <v>0</v>
      </c>
      <c r="Z16" s="173">
        <f>IF(Z3='0 Úvod'!$G$19+'0 Úvod'!$J$19-1,'2 Zůstatková hodnota'!$D$16,0)</f>
        <v>0</v>
      </c>
      <c r="AA16" s="173">
        <f>IF(AA3='0 Úvod'!$G$19+'0 Úvod'!$J$19-1,'2 Zůstatková hodnota'!$D$16,0)</f>
        <v>0</v>
      </c>
      <c r="AB16" s="173">
        <f>IF(AB3='0 Úvod'!$G$19+'0 Úvod'!$J$19-1,'2 Zůstatková hodnota'!$D$16,0)</f>
        <v>0</v>
      </c>
      <c r="AC16" s="174">
        <f>IF(AC3='0 Úvod'!$G$19+'0 Úvod'!$J$19-1,'2 Zůstatková hodnota'!$D$16,0)</f>
        <v>0</v>
      </c>
    </row>
    <row r="17" spans="2:29" ht="10.8" thickBot="1">
      <c r="B17" s="81"/>
      <c r="C17" s="80"/>
      <c r="D17" s="236"/>
      <c r="E17" s="237"/>
      <c r="F17" s="237"/>
      <c r="G17" s="237"/>
      <c r="H17" s="237"/>
      <c r="I17" s="237"/>
      <c r="J17" s="237"/>
      <c r="K17" s="237"/>
      <c r="L17" s="237"/>
      <c r="M17" s="237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</row>
    <row r="18" spans="2:29" ht="13.2">
      <c r="B18" s="105" t="s">
        <v>20</v>
      </c>
      <c r="C18" s="106" t="s">
        <v>59</v>
      </c>
      <c r="D18" s="107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10"/>
    </row>
    <row r="19" spans="2:29" ht="13.8" thickBot="1">
      <c r="B19" s="111" t="s">
        <v>11</v>
      </c>
      <c r="C19" s="151"/>
      <c r="D19" s="1049"/>
      <c r="E19" s="113">
        <f>AC3+1</f>
        <v>2039</v>
      </c>
      <c r="F19" s="114">
        <f>E19+1</f>
        <v>2040</v>
      </c>
      <c r="G19" s="114">
        <f aca="true" t="shared" si="4" ref="G19:R19">F19+1</f>
        <v>2041</v>
      </c>
      <c r="H19" s="114">
        <f t="shared" si="4"/>
        <v>2042</v>
      </c>
      <c r="I19" s="114">
        <f t="shared" si="4"/>
        <v>2043</v>
      </c>
      <c r="J19" s="114">
        <f t="shared" si="4"/>
        <v>2044</v>
      </c>
      <c r="K19" s="114">
        <f t="shared" si="4"/>
        <v>2045</v>
      </c>
      <c r="L19" s="114">
        <f t="shared" si="4"/>
        <v>2046</v>
      </c>
      <c r="M19" s="114">
        <f t="shared" si="4"/>
        <v>2047</v>
      </c>
      <c r="N19" s="114">
        <f t="shared" si="4"/>
        <v>2048</v>
      </c>
      <c r="O19" s="114">
        <f t="shared" si="4"/>
        <v>2049</v>
      </c>
      <c r="P19" s="114">
        <f t="shared" si="4"/>
        <v>2050</v>
      </c>
      <c r="Q19" s="114">
        <f t="shared" si="4"/>
        <v>2051</v>
      </c>
      <c r="R19" s="114">
        <f t="shared" si="4"/>
        <v>2052</v>
      </c>
      <c r="S19" s="114">
        <f aca="true" t="shared" si="5" ref="S19:AC19">R19+1</f>
        <v>2053</v>
      </c>
      <c r="T19" s="114">
        <f t="shared" si="5"/>
        <v>2054</v>
      </c>
      <c r="U19" s="114">
        <f t="shared" si="5"/>
        <v>2055</v>
      </c>
      <c r="V19" s="114">
        <f t="shared" si="5"/>
        <v>2056</v>
      </c>
      <c r="W19" s="114">
        <f t="shared" si="5"/>
        <v>2057</v>
      </c>
      <c r="X19" s="114">
        <f t="shared" si="5"/>
        <v>2058</v>
      </c>
      <c r="Y19" s="114">
        <f t="shared" si="5"/>
        <v>2059</v>
      </c>
      <c r="Z19" s="114">
        <f t="shared" si="5"/>
        <v>2060</v>
      </c>
      <c r="AA19" s="114">
        <f t="shared" si="5"/>
        <v>2061</v>
      </c>
      <c r="AB19" s="114">
        <f t="shared" si="5"/>
        <v>2062</v>
      </c>
      <c r="AC19" s="115">
        <f t="shared" si="5"/>
        <v>2063</v>
      </c>
    </row>
    <row r="20" spans="2:29" ht="12" thickBot="1">
      <c r="B20" s="175"/>
      <c r="C20" s="151"/>
      <c r="D20" s="1049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9"/>
    </row>
    <row r="21" spans="2:29" ht="12">
      <c r="B21" s="176"/>
      <c r="C21" s="157" t="s">
        <v>186</v>
      </c>
      <c r="D21" s="177"/>
      <c r="E21" s="178">
        <f>'1 Celkové investiční náklady'!G26</f>
        <v>0</v>
      </c>
      <c r="F21" s="159">
        <f>'1 Celkové investiční náklady'!H26</f>
        <v>0</v>
      </c>
      <c r="G21" s="159">
        <f>'1 Celkové investiční náklady'!I26</f>
        <v>0</v>
      </c>
      <c r="H21" s="159">
        <f>'1 Celkové investiční náklady'!J26</f>
        <v>0</v>
      </c>
      <c r="I21" s="159">
        <f>'1 Celkové investiční náklady'!K26</f>
        <v>0</v>
      </c>
      <c r="J21" s="159">
        <f>'1 Celkové investiční náklady'!L26</f>
        <v>0</v>
      </c>
      <c r="K21" s="159">
        <f>'1 Celkové investiční náklady'!M26</f>
        <v>0</v>
      </c>
      <c r="L21" s="159">
        <f>'1 Celkové investiční náklady'!N26</f>
        <v>0</v>
      </c>
      <c r="M21" s="159">
        <f>'1 Celkové investiční náklady'!O26</f>
        <v>0</v>
      </c>
      <c r="N21" s="159">
        <f>'1 Celkové investiční náklady'!P26</f>
        <v>0</v>
      </c>
      <c r="O21" s="159">
        <f>'1 Celkové investiční náklady'!Q26</f>
        <v>0</v>
      </c>
      <c r="P21" s="159">
        <f>'1 Celkové investiční náklady'!R26</f>
        <v>0</v>
      </c>
      <c r="Q21" s="159">
        <f>'1 Celkové investiční náklady'!S26</f>
        <v>0</v>
      </c>
      <c r="R21" s="159">
        <f>'1 Celkové investiční náklady'!T26</f>
        <v>0</v>
      </c>
      <c r="S21" s="159">
        <f>'1 Celkové investiční náklady'!U26</f>
        <v>0</v>
      </c>
      <c r="T21" s="159">
        <f>'1 Celkové investiční náklady'!V26</f>
        <v>0</v>
      </c>
      <c r="U21" s="159">
        <f>'1 Celkové investiční náklady'!W26</f>
        <v>0</v>
      </c>
      <c r="V21" s="159">
        <f>'1 Celkové investiční náklady'!X26</f>
        <v>0</v>
      </c>
      <c r="W21" s="159">
        <f>'1 Celkové investiční náklady'!Y26</f>
        <v>0</v>
      </c>
      <c r="X21" s="159">
        <f>'1 Celkové investiční náklady'!Z26</f>
        <v>0</v>
      </c>
      <c r="Y21" s="159">
        <f>'1 Celkové investiční náklady'!AA26</f>
        <v>0</v>
      </c>
      <c r="Z21" s="159">
        <f>'1 Celkové investiční náklady'!AB26</f>
        <v>0</v>
      </c>
      <c r="AA21" s="159">
        <f>'1 Celkové investiční náklady'!AC26</f>
        <v>0</v>
      </c>
      <c r="AB21" s="159">
        <f>'1 Celkové investiční náklady'!AD26</f>
        <v>0</v>
      </c>
      <c r="AC21" s="160">
        <f>'1 Celkové investiční náklady'!AE26</f>
        <v>0</v>
      </c>
    </row>
    <row r="22" spans="2:29" ht="11.4">
      <c r="B22" s="164"/>
      <c r="C22" s="162" t="str">
        <f>C6</f>
        <v>Zabezpečovací zařízení</v>
      </c>
      <c r="D22" s="179"/>
      <c r="E22" s="977" t="e">
        <f>IF(E19&lt;='0 Úvod'!$G$19+'0 Úvod'!$J$19-1,IF(S6&gt;0,IF(E19-'0 Úvod'!$G$21&gt;$D$36,0,IF(E19-'0 Úvod'!$G$21-$D$36&gt;-1,($D$36-ROUNDDOWN($D$36,0))*$F$45,IF(E$19='0 Úvod'!$G$21,'2 Zůstatková hodnota'!$F$45,0)+IF(S6=0,0,$F$45))),IF(E19-'0 Úvod'!$G$21&gt;$D$36,0,IF(E$19='0 Úvod'!$G$21,'2 Zůstatková hodnota'!$F$45,0)+IF(S6=0,0,$F$45))),0)</f>
        <v>#DIV/0!</v>
      </c>
      <c r="F22" s="973" t="e">
        <f>IF(F19&lt;='0 Úvod'!$G$19+'0 Úvod'!$J$19-1,IF(T6&gt;0,IF(F19-'0 Úvod'!$G$21&gt;$D$36,0,IF(F19-'0 Úvod'!$G$21-$D$36&gt;-1,($D$36-ROUNDDOWN($D$36,0))*$F$45,IF(F$19='0 Úvod'!$G$21,'2 Zůstatková hodnota'!$F$45,0)+IF(T6=0,0,$F$45))),IF(F19-'0 Úvod'!$G$21&gt;$D$36,0,IF(F$19='0 Úvod'!$G$21,'2 Zůstatková hodnota'!$F$45,0)+IF(T6=0,0,$F$45))),0)</f>
        <v>#DIV/0!</v>
      </c>
      <c r="G22" s="973" t="e">
        <f>IF(G19&lt;='0 Úvod'!$G$19+'0 Úvod'!$J$19-1,IF(U6&gt;0,IF(G19-'0 Úvod'!$G$21&gt;$D$36,0,IF(G19-'0 Úvod'!$G$21-$D$36&gt;-1,($D$36-ROUNDDOWN($D$36,0))*$F$45,IF(G$19='0 Úvod'!$G$21,'2 Zůstatková hodnota'!$F$45,0)+IF(U6=0,0,$F$45))),IF(G19-'0 Úvod'!$G$21&gt;$D$36,0,IF(G$19='0 Úvod'!$G$21,'2 Zůstatková hodnota'!$F$45,0)+IF(U6=0,0,$F$45))),0)</f>
        <v>#DIV/0!</v>
      </c>
      <c r="H22" s="973" t="e">
        <f>IF(H19&lt;='0 Úvod'!$G$19+'0 Úvod'!$J$19-1,IF(V6&gt;0,IF(H19-'0 Úvod'!$G$21&gt;$D$36,0,IF(H19-'0 Úvod'!$G$21-$D$36&gt;-1,($D$36-ROUNDDOWN($D$36,0))*$F$45,IF(H$19='0 Úvod'!$G$21,'2 Zůstatková hodnota'!$F$45,0)+IF(V6=0,0,$F$45))),IF(H19-'0 Úvod'!$G$21&gt;$D$36,0,IF(H$19='0 Úvod'!$G$21,'2 Zůstatková hodnota'!$F$45,0)+IF(V6=0,0,$F$45))),0)</f>
        <v>#DIV/0!</v>
      </c>
      <c r="I22" s="973" t="e">
        <f>IF(I19&lt;='0 Úvod'!$G$19+'0 Úvod'!$J$19-1,IF(W6&gt;0,IF(I19-'0 Úvod'!$G$21&gt;$D$36,0,IF(I19-'0 Úvod'!$G$21-$D$36&gt;-1,($D$36-ROUNDDOWN($D$36,0))*$F$45,IF(I$19='0 Úvod'!$G$21,'2 Zůstatková hodnota'!$F$45,0)+IF(W6=0,0,$F$45))),IF(I19-'0 Úvod'!$G$21&gt;$D$36,0,IF(I$19='0 Úvod'!$G$21,'2 Zůstatková hodnota'!$F$45,0)+IF(W6=0,0,$F$45))),0)</f>
        <v>#DIV/0!</v>
      </c>
      <c r="J22" s="973">
        <f>IF(J19&lt;='0 Úvod'!$G$19+'0 Úvod'!$J$19-1,IF(X6&gt;0,IF(J19-'0 Úvod'!$G$21&gt;$D$36,0,IF(J19-'0 Úvod'!$G$21-$D$36&gt;-1,($D$36-ROUNDDOWN($D$36,0))*$F$45,IF(J$19='0 Úvod'!$G$21,'2 Zůstatková hodnota'!$F$45,0)+IF(X6=0,0,$F$45))),IF(J19-'0 Úvod'!$G$21&gt;$D$36,0,IF(J$19='0 Úvod'!$G$21,'2 Zůstatková hodnota'!$F$45,0)+IF(X6=0,0,$F$45))),0)</f>
        <v>0</v>
      </c>
      <c r="K22" s="973">
        <f>IF(K19&lt;='0 Úvod'!$G$19+'0 Úvod'!$J$19-1,IF(Y6&gt;0,IF(K19-'0 Úvod'!$G$21&gt;$D$36,0,IF(K19-'0 Úvod'!$G$21-$D$36&gt;-1,($D$36-ROUNDDOWN($D$36,0))*$F$45,IF(K$19='0 Úvod'!$G$21,'2 Zůstatková hodnota'!$F$45,0)+IF(Y6=0,0,$F$45))),IF(K19-'0 Úvod'!$G$21&gt;$D$36,0,IF(K$19='0 Úvod'!$G$21,'2 Zůstatková hodnota'!$F$45,0)+IF(Y6=0,0,$F$45))),0)</f>
        <v>0</v>
      </c>
      <c r="L22" s="973">
        <f>IF(L19&lt;='0 Úvod'!$G$19+'0 Úvod'!$J$19-1,IF(Z6&gt;0,IF(L19-'0 Úvod'!$G$21&gt;$D$36,0,IF(L19-'0 Úvod'!$G$21-$D$36&gt;-1,($D$36-ROUNDDOWN($D$36,0))*$F$45,IF(L$19='0 Úvod'!$G$21,'2 Zůstatková hodnota'!$F$45,0)+IF(Z6=0,0,$F$45))),IF(L19-'0 Úvod'!$G$21&gt;$D$36,0,IF(L$19='0 Úvod'!$G$21,'2 Zůstatková hodnota'!$F$45,0)+IF(Z6=0,0,$F$45))),0)</f>
        <v>0</v>
      </c>
      <c r="M22" s="973">
        <f>IF(M19&lt;='0 Úvod'!$G$19+'0 Úvod'!$J$19-1,IF(AA6&gt;0,IF(M19-'0 Úvod'!$G$21&gt;$D$36,0,IF(M19-'0 Úvod'!$G$21-$D$36&gt;-1,($D$36-ROUNDDOWN($D$36,0))*$F$45,IF(M$19='0 Úvod'!$G$21,'2 Zůstatková hodnota'!$F$45,0)+IF(AA6=0,0,$F$45))),IF(M19-'0 Úvod'!$G$21&gt;$D$36,0,IF(M$19='0 Úvod'!$G$21,'2 Zůstatková hodnota'!$F$45,0)+IF(AA6=0,0,$F$45))),0)</f>
        <v>0</v>
      </c>
      <c r="N22" s="973">
        <f>IF(N19&lt;='0 Úvod'!$G$19+'0 Úvod'!$J$19-1,IF(AB6&gt;0,IF(N19-'0 Úvod'!$G$21&gt;$D$36,0,IF(N19-'0 Úvod'!$G$21-$D$36&gt;-1,($D$36-ROUNDDOWN($D$36,0))*$F$45,IF(N$19='0 Úvod'!$G$21,'2 Zůstatková hodnota'!$F$45,0)+IF(AB6=0,0,$F$45))),IF(N19-'0 Úvod'!$G$21&gt;$D$36,0,IF(N$19='0 Úvod'!$G$21,'2 Zůstatková hodnota'!$F$45,0)+IF(AB6=0,0,$F$45))),0)</f>
        <v>0</v>
      </c>
      <c r="O22" s="973">
        <f>IF(O19&lt;='0 Úvod'!$G$19+'0 Úvod'!$J$19-1,IF(AC6&gt;0,IF(O19-'0 Úvod'!$G$21&gt;$D$36,0,IF(O19-'0 Úvod'!$G$21-$D$36&gt;-1,($D$36-ROUNDDOWN($D$36,0))*$F$45,IF(O$19='0 Úvod'!$G$21,'2 Zůstatková hodnota'!$F$45,0)+IF(AC6=0,0,$F$45))),IF(O19-'0 Úvod'!$G$21&gt;$D$36,0,IF(O$19='0 Úvod'!$G$21,'2 Zůstatková hodnota'!$F$45,0)+IF(AC6=0,0,$F$45))),0)</f>
        <v>0</v>
      </c>
      <c r="P22" s="973">
        <f>IF(P19&lt;='0 Úvod'!$G$19+'0 Úvod'!$J$19-1,IF(AD6&gt;0,IF(P19-'0 Úvod'!$G$21&gt;$D$36,0,IF(P19-'0 Úvod'!$G$21-$D$36&gt;-1,($D$36-ROUNDDOWN($D$36,0))*$F$45,IF(P$19='0 Úvod'!$G$21,'2 Zůstatková hodnota'!$F$45,0)+IF(AD6=0,0,$F$45))),IF(P19-'0 Úvod'!$G$21&gt;$D$36,0,IF(P$19='0 Úvod'!$G$21,'2 Zůstatková hodnota'!$F$45,0)+IF(AD6=0,0,$F$45))),0)</f>
        <v>0</v>
      </c>
      <c r="Q22" s="973">
        <f>IF(Q19&lt;='0 Úvod'!$G$19+'0 Úvod'!$J$19-1,IF(AE6&gt;0,IF(Q19-'0 Úvod'!$G$21&gt;$D$36,0,IF(Q19-'0 Úvod'!$G$21-$D$36&gt;-1,($D$36-ROUNDDOWN($D$36,0))*$F$45,IF(Q$19='0 Úvod'!$G$21,'2 Zůstatková hodnota'!$F$45,0)+IF(AE6=0,0,$F$45))),IF(Q19-'0 Úvod'!$G$21&gt;$D$36,0,IF(Q$19='0 Úvod'!$G$21,'2 Zůstatková hodnota'!$F$45,0)+IF(AE6=0,0,$F$45))),0)</f>
        <v>0</v>
      </c>
      <c r="R22" s="973">
        <f>IF(R19&lt;='0 Úvod'!$G$19+'0 Úvod'!$J$19-1,IF(AF6&gt;0,IF(R19-'0 Úvod'!$G$21&gt;$D$36,0,IF(R19-'0 Úvod'!$G$21-$D$36&gt;-1,($D$36-ROUNDDOWN($D$36,0))*$F$45,IF(R$19='0 Úvod'!$G$21,'2 Zůstatková hodnota'!$F$45,0)+IF(AF6=0,0,$F$45))),IF(R19-'0 Úvod'!$G$21&gt;$D$36,0,IF(R$19='0 Úvod'!$G$21,'2 Zůstatková hodnota'!$F$45,0)+IF(AF6=0,0,$F$45))),0)</f>
        <v>0</v>
      </c>
      <c r="S22" s="973">
        <f>IF(S19&lt;='0 Úvod'!$G$19+'0 Úvod'!$J$19-1,IF(AG6&gt;0,IF(S19-'0 Úvod'!$G$21&gt;$D$36,0,IF(S19-'0 Úvod'!$G$21-$D$36&gt;-1,($D$36-ROUNDDOWN($D$36,0))*$F$45,IF(S$19='0 Úvod'!$G$21,'2 Zůstatková hodnota'!$F$45,0)+IF(AG6=0,0,$F$45))),IF(S19-'0 Úvod'!$G$21&gt;$D$36,0,IF(S$19='0 Úvod'!$G$21,'2 Zůstatková hodnota'!$F$45,0)+IF(AG6=0,0,$F$45))),0)</f>
        <v>0</v>
      </c>
      <c r="T22" s="973">
        <f>IF(T19&lt;='0 Úvod'!$G$19+'0 Úvod'!$J$19-1,IF(AH6&gt;0,IF(T19-'0 Úvod'!$G$21&gt;$D$36,0,IF(T19-'0 Úvod'!$G$21-$D$36&gt;-1,($D$36-ROUNDDOWN($D$36,0))*$F$45,IF(T$19='0 Úvod'!$G$21,'2 Zůstatková hodnota'!$F$45,0)+IF(AH6=0,0,$F$45))),IF(T19-'0 Úvod'!$G$21&gt;$D$36,0,IF(T$19='0 Úvod'!$G$21,'2 Zůstatková hodnota'!$F$45,0)+IF(AH6=0,0,$F$45))),0)</f>
        <v>0</v>
      </c>
      <c r="U22" s="973">
        <f>IF(U19&lt;='0 Úvod'!$G$19+'0 Úvod'!$J$19-1,IF(AI6&gt;0,IF(U19-'0 Úvod'!$G$21&gt;$D$36,0,IF(U19-'0 Úvod'!$G$21-$D$36&gt;-1,($D$36-ROUNDDOWN($D$36,0))*$F$45,IF(U$19='0 Úvod'!$G$21,'2 Zůstatková hodnota'!$F$45,0)+IF(AI6=0,0,$F$45))),IF(U19-'0 Úvod'!$G$21&gt;$D$36,0,IF(U$19='0 Úvod'!$G$21,'2 Zůstatková hodnota'!$F$45,0)+IF(AI6=0,0,$F$45))),0)</f>
        <v>0</v>
      </c>
      <c r="V22" s="973">
        <f>IF(V19&lt;='0 Úvod'!$G$19+'0 Úvod'!$J$19-1,IF(AJ6&gt;0,IF(V19-'0 Úvod'!$G$21&gt;$D$36,0,IF(V19-'0 Úvod'!$G$21-$D$36&gt;-1,($D$36-ROUNDDOWN($D$36,0))*$F$45,IF(V$19='0 Úvod'!$G$21,'2 Zůstatková hodnota'!$F$45,0)+IF(AJ6=0,0,$F$45))),IF(V19-'0 Úvod'!$G$21&gt;$D$36,0,IF(V$19='0 Úvod'!$G$21,'2 Zůstatková hodnota'!$F$45,0)+IF(AJ6=0,0,$F$45))),0)</f>
        <v>0</v>
      </c>
      <c r="W22" s="973">
        <f>IF(W19&lt;='0 Úvod'!$G$19+'0 Úvod'!$J$19-1,IF(AK6&gt;0,IF(W19-'0 Úvod'!$G$21&gt;$D$36,0,IF(W19-'0 Úvod'!$G$21-$D$36&gt;-1,($D$36-ROUNDDOWN($D$36,0))*$F$45,IF(W$19='0 Úvod'!$G$21,'2 Zůstatková hodnota'!$F$45,0)+IF(AK6=0,0,$F$45))),IF(W19-'0 Úvod'!$G$21&gt;$D$36,0,IF(W$19='0 Úvod'!$G$21,'2 Zůstatková hodnota'!$F$45,0)+IF(AK6=0,0,$F$45))),0)</f>
        <v>0</v>
      </c>
      <c r="X22" s="973">
        <f>IF(X19&lt;='0 Úvod'!$G$19+'0 Úvod'!$J$19-1,IF(AL6&gt;0,IF(X19-'0 Úvod'!$G$21&gt;$D$36,0,IF(X19-'0 Úvod'!$G$21-$D$36&gt;-1,($D$36-ROUNDDOWN($D$36,0))*$F$45,IF(X$19='0 Úvod'!$G$21,'2 Zůstatková hodnota'!$F$45,0)+IF(AL6=0,0,$F$45))),IF(X19-'0 Úvod'!$G$21&gt;$D$36,0,IF(X$19='0 Úvod'!$G$21,'2 Zůstatková hodnota'!$F$45,0)+IF(AL6=0,0,$F$45))),0)</f>
        <v>0</v>
      </c>
      <c r="Y22" s="973">
        <f>IF(Y19&lt;='0 Úvod'!$G$19+'0 Úvod'!$J$19-1,IF(AM6&gt;0,IF(Y19-'0 Úvod'!$G$21&gt;$D$36,0,IF(Y19-'0 Úvod'!$G$21-$D$36&gt;-1,($D$36-ROUNDDOWN($D$36,0))*$F$45,IF(Y$19='0 Úvod'!$G$21,'2 Zůstatková hodnota'!$F$45,0)+IF(AM6=0,0,$F$45))),IF(Y19-'0 Úvod'!$G$21&gt;$D$36,0,IF(Y$19='0 Úvod'!$G$21,'2 Zůstatková hodnota'!$F$45,0)+IF(AM6=0,0,$F$45))),0)</f>
        <v>0</v>
      </c>
      <c r="Z22" s="973">
        <f>IF(Z19&lt;='0 Úvod'!$G$19+'0 Úvod'!$J$19-1,IF(AN6&gt;0,IF(Z19-'0 Úvod'!$G$21&gt;$D$36,0,IF(Z19-'0 Úvod'!$G$21-$D$36&gt;-1,($D$36-ROUNDDOWN($D$36,0))*$F$45,IF(Z$19='0 Úvod'!$G$21,'2 Zůstatková hodnota'!$F$45,0)+IF(AN6=0,0,$F$45))),IF(Z19-'0 Úvod'!$G$21&gt;$D$36,0,IF(Z$19='0 Úvod'!$G$21,'2 Zůstatková hodnota'!$F$45,0)+IF(AN6=0,0,$F$45))),0)</f>
        <v>0</v>
      </c>
      <c r="AA22" s="973">
        <f>IF(AA19&lt;='0 Úvod'!$G$19+'0 Úvod'!$J$19-1,IF(AO6&gt;0,IF(AA19-'0 Úvod'!$G$21&gt;$D$36,0,IF(AA19-'0 Úvod'!$G$21-$D$36&gt;-1,($D$36-ROUNDDOWN($D$36,0))*$F$45,IF(AA$19='0 Úvod'!$G$21,'2 Zůstatková hodnota'!$F$45,0)+IF(AO6=0,0,$F$45))),IF(AA19-'0 Úvod'!$G$21&gt;$D$36,0,IF(AA$19='0 Úvod'!$G$21,'2 Zůstatková hodnota'!$F$45,0)+IF(AO6=0,0,$F$45))),0)</f>
        <v>0</v>
      </c>
      <c r="AB22" s="973">
        <f>IF(AB19&lt;='0 Úvod'!$G$19+'0 Úvod'!$J$19-1,IF(AP6&gt;0,IF(AB19-'0 Úvod'!$G$21&gt;$D$36,0,IF(AB19-'0 Úvod'!$G$21-$D$36&gt;-1,($D$36-ROUNDDOWN($D$36,0))*$F$45,IF(AB$19='0 Úvod'!$G$21,'2 Zůstatková hodnota'!$F$45,0)+IF(AP6=0,0,$F$45))),IF(AB19-'0 Úvod'!$G$21&gt;$D$36,0,IF(AB$19='0 Úvod'!$G$21,'2 Zůstatková hodnota'!$F$45,0)+IF(AP6=0,0,$F$45))),0)</f>
        <v>0</v>
      </c>
      <c r="AC22" s="974">
        <f>IF(AC19&lt;='0 Úvod'!$G$19+'0 Úvod'!$J$19-1,IF(AQ6&gt;0,IF(AC19-'0 Úvod'!$G$21&gt;$D$36,0,IF(AC19-'0 Úvod'!$G$21-$D$36&gt;-1,($D$36-ROUNDDOWN($D$36,0))*$F$45,IF(AC$19='0 Úvod'!$G$21,'2 Zůstatková hodnota'!$F$45,0)+IF(AQ6=0,0,$F$45))),IF(AC19-'0 Úvod'!$G$21&gt;$D$36,0,IF(AC$19='0 Úvod'!$G$21,'2 Zůstatková hodnota'!$F$45,0)+IF(AQ6=0,0,$F$45))),0)</f>
        <v>0</v>
      </c>
    </row>
    <row r="23" spans="2:29" ht="11.4">
      <c r="B23" s="164"/>
      <c r="C23" s="125" t="str">
        <f>C7</f>
        <v>Sdělovací zařízení</v>
      </c>
      <c r="D23" s="179"/>
      <c r="E23" s="977" t="e">
        <f>IF(E19&lt;='0 Úvod'!$G$19+'0 Úvod'!$J$19-1,IF(S7&gt;0,IF(E19-'0 Úvod'!$G$21&gt;$D$38,0,IF(E19-'0 Úvod'!$G$21-$D$38&gt;-1,($D$38-ROUNDDOWN($D$38,0))*$F$46,IF(E$19='0 Úvod'!$G$21,'2 Zůstatková hodnota'!$F$46,0)+IF(S7=0,0,$F$46))),IF(E19-'0 Úvod'!$G$21&gt;$D$38,0,IF(E$19='0 Úvod'!$G$21,'2 Zůstatková hodnota'!$F$46,0)+IF(S7=0,0,$F$46))),0)</f>
        <v>#DIV/0!</v>
      </c>
      <c r="F23" s="973" t="e">
        <f>IF(F19&lt;='0 Úvod'!$G$19+'0 Úvod'!$J$19-1,IF(T7&gt;0,IF(F19-'0 Úvod'!$G$21&gt;$D$38,0,IF(F19-'0 Úvod'!$G$21-$D$38&gt;-1,($D$38-ROUNDDOWN($D$38,0))*$F$46,IF(F$19='0 Úvod'!$G$21,'2 Zůstatková hodnota'!$F$46,0)+IF(T7=0,0,$F$46))),IF(F19-'0 Úvod'!$G$21&gt;$D$38,0,IF(F$19='0 Úvod'!$G$21,'2 Zůstatková hodnota'!$F$46,0)+IF(T7=0,0,$F$46))),0)</f>
        <v>#DIV/0!</v>
      </c>
      <c r="G23" s="973" t="e">
        <f>IF(G19&lt;='0 Úvod'!$G$19+'0 Úvod'!$J$19-1,IF(U7&gt;0,IF(G19-'0 Úvod'!$G$21&gt;$D$38,0,IF(G19-'0 Úvod'!$G$21-$D$38&gt;-1,($D$38-ROUNDDOWN($D$38,0))*$F$46,IF(G$19='0 Úvod'!$G$21,'2 Zůstatková hodnota'!$F$46,0)+IF(U7=0,0,$F$46))),IF(G19-'0 Úvod'!$G$21&gt;$D$38,0,IF(G$19='0 Úvod'!$G$21,'2 Zůstatková hodnota'!$F$46,0)+IF(U7=0,0,$F$46))),0)</f>
        <v>#DIV/0!</v>
      </c>
      <c r="H23" s="973" t="e">
        <f>IF(H19&lt;='0 Úvod'!$G$19+'0 Úvod'!$J$19-1,IF(V7&gt;0,IF(H19-'0 Úvod'!$G$21&gt;$D$38,0,IF(H19-'0 Úvod'!$G$21-$D$38&gt;-1,($D$38-ROUNDDOWN($D$38,0))*$F$46,IF(H$19='0 Úvod'!$G$21,'2 Zůstatková hodnota'!$F$46,0)+IF(V7=0,0,$F$46))),IF(H19-'0 Úvod'!$G$21&gt;$D$38,0,IF(H$19='0 Úvod'!$G$21,'2 Zůstatková hodnota'!$F$46,0)+IF(V7=0,0,$F$46))),0)</f>
        <v>#DIV/0!</v>
      </c>
      <c r="I23" s="973" t="e">
        <f>IF(I19&lt;='0 Úvod'!$G$19+'0 Úvod'!$J$19-1,IF(W7&gt;0,IF(I19-'0 Úvod'!$G$21&gt;$D$38,0,IF(I19-'0 Úvod'!$G$21-$D$38&gt;-1,($D$38-ROUNDDOWN($D$38,0))*$F$46,IF(I$19='0 Úvod'!$G$21,'2 Zůstatková hodnota'!$F$46,0)+IF(W7=0,0,$F$46))),IF(I19-'0 Úvod'!$G$21&gt;$D$38,0,IF(I$19='0 Úvod'!$G$21,'2 Zůstatková hodnota'!$F$46,0)+IF(W7=0,0,$F$46))),0)</f>
        <v>#DIV/0!</v>
      </c>
      <c r="J23" s="973">
        <f>IF(J19&lt;='0 Úvod'!$G$19+'0 Úvod'!$J$19-1,IF(X7&gt;0,IF(J19-'0 Úvod'!$G$21&gt;$D$38,0,IF(J19-'0 Úvod'!$G$21-$D$38&gt;-1,($D$38-ROUNDDOWN($D$38,0))*$F$46,IF(J$19='0 Úvod'!$G$21,'2 Zůstatková hodnota'!$F$46,0)+IF(X7=0,0,$F$46))),IF(J19-'0 Úvod'!$G$21&gt;$D$38,0,IF(J$19='0 Úvod'!$G$21,'2 Zůstatková hodnota'!$F$46,0)+IF(X7=0,0,$F$46))),0)</f>
        <v>0</v>
      </c>
      <c r="K23" s="973">
        <f>IF(K19&lt;='0 Úvod'!$G$19+'0 Úvod'!$J$19-1,IF(Y7&gt;0,IF(K19-'0 Úvod'!$G$21&gt;$D$38,0,IF(K19-'0 Úvod'!$G$21-$D$38&gt;-1,($D$38-ROUNDDOWN($D$38,0))*$F$46,IF(K$19='0 Úvod'!$G$21,'2 Zůstatková hodnota'!$F$46,0)+IF(Y7=0,0,$F$46))),IF(K19-'0 Úvod'!$G$21&gt;$D$38,0,IF(K$19='0 Úvod'!$G$21,'2 Zůstatková hodnota'!$F$46,0)+IF(Y7=0,0,$F$46))),0)</f>
        <v>0</v>
      </c>
      <c r="L23" s="973">
        <f>IF(L19&lt;='0 Úvod'!$G$19+'0 Úvod'!$J$19-1,IF(Z7&gt;0,IF(L19-'0 Úvod'!$G$21&gt;$D$38,0,IF(L19-'0 Úvod'!$G$21-$D$38&gt;-1,($D$38-ROUNDDOWN($D$38,0))*$F$46,IF(L$19='0 Úvod'!$G$21,'2 Zůstatková hodnota'!$F$46,0)+IF(Z7=0,0,$F$46))),IF(L19-'0 Úvod'!$G$21&gt;$D$38,0,IF(L$19='0 Úvod'!$G$21,'2 Zůstatková hodnota'!$F$46,0)+IF(Z7=0,0,$F$46))),0)</f>
        <v>0</v>
      </c>
      <c r="M23" s="973">
        <f>IF(M19&lt;='0 Úvod'!$G$19+'0 Úvod'!$J$19-1,IF(AA7&gt;0,IF(M19-'0 Úvod'!$G$21&gt;$D$38,0,IF(M19-'0 Úvod'!$G$21-$D$38&gt;-1,($D$38-ROUNDDOWN($D$38,0))*$F$46,IF(M$19='0 Úvod'!$G$21,'2 Zůstatková hodnota'!$F$46,0)+IF(AA7=0,0,$F$46))),IF(M19-'0 Úvod'!$G$21&gt;$D$38,0,IF(M$19='0 Úvod'!$G$21,'2 Zůstatková hodnota'!$F$46,0)+IF(AA7=0,0,$F$46))),0)</f>
        <v>0</v>
      </c>
      <c r="N23" s="973">
        <f>IF(N19&lt;='0 Úvod'!$G$19+'0 Úvod'!$J$19-1,IF(AB7&gt;0,IF(N19-'0 Úvod'!$G$21&gt;$D$38,0,IF(N19-'0 Úvod'!$G$21-$D$38&gt;-1,($D$38-ROUNDDOWN($D$38,0))*$F$46,IF(N$19='0 Úvod'!$G$21,'2 Zůstatková hodnota'!$F$46,0)+IF(AB7=0,0,$F$46))),IF(N19-'0 Úvod'!$G$21&gt;$D$38,0,IF(N$19='0 Úvod'!$G$21,'2 Zůstatková hodnota'!$F$46,0)+IF(AB7=0,0,$F$46))),0)</f>
        <v>0</v>
      </c>
      <c r="O23" s="973">
        <f>IF(O19&lt;='0 Úvod'!$G$19+'0 Úvod'!$J$19-1,IF(AC7&gt;0,IF(O19-'0 Úvod'!$G$21&gt;$D$38,0,IF(O19-'0 Úvod'!$G$21-$D$38&gt;-1,($D$38-ROUNDDOWN($D$38,0))*$F$46,IF(O$19='0 Úvod'!$G$21,'2 Zůstatková hodnota'!$F$46,0)+IF(AC7=0,0,$F$46))),IF(O19-'0 Úvod'!$G$21&gt;$D$38,0,IF(O$19='0 Úvod'!$G$21,'2 Zůstatková hodnota'!$F$46,0)+IF(AC7=0,0,$F$46))),0)</f>
        <v>0</v>
      </c>
      <c r="P23" s="973">
        <f>IF(P19&lt;='0 Úvod'!$G$19+'0 Úvod'!$J$19-1,IF(AD7&gt;0,IF(P19-'0 Úvod'!$G$21&gt;$D$38,0,IF(P19-'0 Úvod'!$G$21-$D$38&gt;-1,($D$38-ROUNDDOWN($D$38,0))*$F$46,IF(P$19='0 Úvod'!$G$21,'2 Zůstatková hodnota'!$F$46,0)+IF(AD7=0,0,$F$46))),IF(P19-'0 Úvod'!$G$21&gt;$D$38,0,IF(P$19='0 Úvod'!$G$21,'2 Zůstatková hodnota'!$F$46,0)+IF(AD7=0,0,$F$46))),0)</f>
        <v>0</v>
      </c>
      <c r="Q23" s="973">
        <f>IF(Q19&lt;='0 Úvod'!$G$19+'0 Úvod'!$J$19-1,IF(AE7&gt;0,IF(Q19-'0 Úvod'!$G$21&gt;$D$38,0,IF(Q19-'0 Úvod'!$G$21-$D$38&gt;-1,($D$38-ROUNDDOWN($D$38,0))*$F$46,IF(Q$19='0 Úvod'!$G$21,'2 Zůstatková hodnota'!$F$46,0)+IF(AE7=0,0,$F$46))),IF(Q19-'0 Úvod'!$G$21&gt;$D$38,0,IF(Q$19='0 Úvod'!$G$21,'2 Zůstatková hodnota'!$F$46,0)+IF(AE7=0,0,$F$46))),0)</f>
        <v>0</v>
      </c>
      <c r="R23" s="973">
        <f>IF(R19&lt;='0 Úvod'!$G$19+'0 Úvod'!$J$19-1,IF(AF7&gt;0,IF(R19-'0 Úvod'!$G$21&gt;$D$38,0,IF(R19-'0 Úvod'!$G$21-$D$38&gt;-1,($D$38-ROUNDDOWN($D$38,0))*$F$46,IF(R$19='0 Úvod'!$G$21,'2 Zůstatková hodnota'!$F$46,0)+IF(AF7=0,0,$F$46))),IF(R19-'0 Úvod'!$G$21&gt;$D$38,0,IF(R$19='0 Úvod'!$G$21,'2 Zůstatková hodnota'!$F$46,0)+IF(AF7=0,0,$F$46))),0)</f>
        <v>0</v>
      </c>
      <c r="S23" s="973">
        <f>IF(S19&lt;='0 Úvod'!$G$19+'0 Úvod'!$J$19-1,IF(AG7&gt;0,IF(S19-'0 Úvod'!$G$21&gt;$D$38,0,IF(S19-'0 Úvod'!$G$21-$D$38&gt;-1,($D$38-ROUNDDOWN($D$38,0))*$F$46,IF(S$19='0 Úvod'!$G$21,'2 Zůstatková hodnota'!$F$46,0)+IF(AG7=0,0,$F$46))),IF(S19-'0 Úvod'!$G$21&gt;$D$38,0,IF(S$19='0 Úvod'!$G$21,'2 Zůstatková hodnota'!$F$46,0)+IF(AG7=0,0,$F$46))),0)</f>
        <v>0</v>
      </c>
      <c r="T23" s="973">
        <f>IF(T19&lt;='0 Úvod'!$G$19+'0 Úvod'!$J$19-1,IF(AH7&gt;0,IF(T19-'0 Úvod'!$G$21&gt;$D$38,0,IF(T19-'0 Úvod'!$G$21-$D$38&gt;-1,($D$38-ROUNDDOWN($D$38,0))*$F$46,IF(T$19='0 Úvod'!$G$21,'2 Zůstatková hodnota'!$F$46,0)+IF(AH7=0,0,$F$46))),IF(T19-'0 Úvod'!$G$21&gt;$D$38,0,IF(T$19='0 Úvod'!$G$21,'2 Zůstatková hodnota'!$F$46,0)+IF(AH7=0,0,$F$46))),0)</f>
        <v>0</v>
      </c>
      <c r="U23" s="973">
        <f>IF(U19&lt;='0 Úvod'!$G$19+'0 Úvod'!$J$19-1,IF(AI7&gt;0,IF(U19-'0 Úvod'!$G$21&gt;$D$38,0,IF(U19-'0 Úvod'!$G$21-$D$38&gt;-1,($D$38-ROUNDDOWN($D$38,0))*$F$46,IF(U$19='0 Úvod'!$G$21,'2 Zůstatková hodnota'!$F$46,0)+IF(AI7=0,0,$F$46))),IF(U19-'0 Úvod'!$G$21&gt;$D$38,0,IF(U$19='0 Úvod'!$G$21,'2 Zůstatková hodnota'!$F$46,0)+IF(AI7=0,0,$F$46))),0)</f>
        <v>0</v>
      </c>
      <c r="V23" s="973">
        <f>IF(V19&lt;='0 Úvod'!$G$19+'0 Úvod'!$J$19-1,IF(AJ7&gt;0,IF(V19-'0 Úvod'!$G$21&gt;$D$38,0,IF(V19-'0 Úvod'!$G$21-$D$38&gt;-1,($D$38-ROUNDDOWN($D$38,0))*$F$46,IF(V$19='0 Úvod'!$G$21,'2 Zůstatková hodnota'!$F$46,0)+IF(AJ7=0,0,$F$46))),IF(V19-'0 Úvod'!$G$21&gt;$D$38,0,IF(V$19='0 Úvod'!$G$21,'2 Zůstatková hodnota'!$F$46,0)+IF(AJ7=0,0,$F$46))),0)</f>
        <v>0</v>
      </c>
      <c r="W23" s="973">
        <f>IF(W19&lt;='0 Úvod'!$G$19+'0 Úvod'!$J$19-1,IF(AK7&gt;0,IF(W19-'0 Úvod'!$G$21&gt;$D$38,0,IF(W19-'0 Úvod'!$G$21-$D$38&gt;-1,($D$38-ROUNDDOWN($D$38,0))*$F$46,IF(W$19='0 Úvod'!$G$21,'2 Zůstatková hodnota'!$F$46,0)+IF(AK7=0,0,$F$46))),IF(W19-'0 Úvod'!$G$21&gt;$D$38,0,IF(W$19='0 Úvod'!$G$21,'2 Zůstatková hodnota'!$F$46,0)+IF(AK7=0,0,$F$46))),0)</f>
        <v>0</v>
      </c>
      <c r="X23" s="973">
        <f>IF(X19&lt;='0 Úvod'!$G$19+'0 Úvod'!$J$19-1,IF(AL7&gt;0,IF(X19-'0 Úvod'!$G$21&gt;$D$38,0,IF(X19-'0 Úvod'!$G$21-$D$38&gt;-1,($D$38-ROUNDDOWN($D$38,0))*$F$46,IF(X$19='0 Úvod'!$G$21,'2 Zůstatková hodnota'!$F$46,0)+IF(AL7=0,0,$F$46))),IF(X19-'0 Úvod'!$G$21&gt;$D$38,0,IF(X$19='0 Úvod'!$G$21,'2 Zůstatková hodnota'!$F$46,0)+IF(AL7=0,0,$F$46))),0)</f>
        <v>0</v>
      </c>
      <c r="Y23" s="973">
        <f>IF(Y19&lt;='0 Úvod'!$G$19+'0 Úvod'!$J$19-1,IF(AM7&gt;0,IF(Y19-'0 Úvod'!$G$21&gt;$D$38,0,IF(Y19-'0 Úvod'!$G$21-$D$38&gt;-1,($D$38-ROUNDDOWN($D$38,0))*$F$46,IF(Y$19='0 Úvod'!$G$21,'2 Zůstatková hodnota'!$F$46,0)+IF(AM7=0,0,$F$46))),IF(Y19-'0 Úvod'!$G$21&gt;$D$38,0,IF(Y$19='0 Úvod'!$G$21,'2 Zůstatková hodnota'!$F$46,0)+IF(AM7=0,0,$F$46))),0)</f>
        <v>0</v>
      </c>
      <c r="Z23" s="973">
        <f>IF(Z19&lt;='0 Úvod'!$G$19+'0 Úvod'!$J$19-1,IF(AN7&gt;0,IF(Z19-'0 Úvod'!$G$21&gt;$D$38,0,IF(Z19-'0 Úvod'!$G$21-$D$38&gt;-1,($D$38-ROUNDDOWN($D$38,0))*$F$46,IF(Z$19='0 Úvod'!$G$21,'2 Zůstatková hodnota'!$F$46,0)+IF(AN7=0,0,$F$46))),IF(Z19-'0 Úvod'!$G$21&gt;$D$38,0,IF(Z$19='0 Úvod'!$G$21,'2 Zůstatková hodnota'!$F$46,0)+IF(AN7=0,0,$F$46))),0)</f>
        <v>0</v>
      </c>
      <c r="AA23" s="973">
        <f>IF(AA19&lt;='0 Úvod'!$G$19+'0 Úvod'!$J$19-1,IF(AO7&gt;0,IF(AA19-'0 Úvod'!$G$21&gt;$D$38,0,IF(AA19-'0 Úvod'!$G$21-$D$38&gt;-1,($D$38-ROUNDDOWN($D$38,0))*$F$46,IF(AA$19='0 Úvod'!$G$21,'2 Zůstatková hodnota'!$F$46,0)+IF(AO7=0,0,$F$46))),IF(AA19-'0 Úvod'!$G$21&gt;$D$38,0,IF(AA$19='0 Úvod'!$G$21,'2 Zůstatková hodnota'!$F$46,0)+IF(AO7=0,0,$F$46))),0)</f>
        <v>0</v>
      </c>
      <c r="AB23" s="973">
        <f>IF(AB19&lt;='0 Úvod'!$G$19+'0 Úvod'!$J$19-1,IF(AP7&gt;0,IF(AB19-'0 Úvod'!$G$21&gt;$D$38,0,IF(AB19-'0 Úvod'!$G$21-$D$38&gt;-1,($D$38-ROUNDDOWN($D$38,0))*$F$46,IF(AB$19='0 Úvod'!$G$21,'2 Zůstatková hodnota'!$F$46,0)+IF(AP7=0,0,$F$46))),IF(AB19-'0 Úvod'!$G$21&gt;$D$38,0,IF(AB$19='0 Úvod'!$G$21,'2 Zůstatková hodnota'!$F$46,0)+IF(AP7=0,0,$F$46))),0)</f>
        <v>0</v>
      </c>
      <c r="AC23" s="974">
        <f>IF(AC19&lt;='0 Úvod'!$G$19+'0 Úvod'!$J$19-1,IF(AQ7&gt;0,IF(AC19-'0 Úvod'!$G$21&gt;$D$38,0,IF(AC19-'0 Úvod'!$G$21-$D$38&gt;-1,($D$38-ROUNDDOWN($D$38,0))*$F$46,IF(AC$19='0 Úvod'!$G$21,'2 Zůstatková hodnota'!$F$46,0)+IF(AQ7=0,0,$F$46))),IF(AC19-'0 Úvod'!$G$21&gt;$D$38,0,IF(AC$19='0 Úvod'!$G$21,'2 Zůstatková hodnota'!$F$46,0)+IF(AQ7=0,0,$F$46))),0)</f>
        <v>0</v>
      </c>
    </row>
    <row r="24" spans="2:29" ht="11.4">
      <c r="B24" s="164"/>
      <c r="C24" s="125" t="str">
        <f aca="true" t="shared" si="6" ref="C24:C30">C8</f>
        <v>Silnoproudé rozvody a zařízení</v>
      </c>
      <c r="D24" s="179"/>
      <c r="E24" s="977" t="e">
        <f>IF(E19&lt;='0 Úvod'!$G$19+'0 Úvod'!$J$19-1,IF(S8&gt;0,IF(E19-'0 Úvod'!$G$21&gt;$D$40,0,IF(E19-'0 Úvod'!$G$21-$D$40&gt;-1,($D$40-ROUNDDOWN($D$40,0))*$F47,IF(E$19='0 Úvod'!$G$21,'2 Zůstatková hodnota'!$F47,0)+IF(S8=0,0,$F47))),IF(E19-'0 Úvod'!$G$21&gt;$D$40,0,IF(E$19='0 Úvod'!$G$21,'2 Zůstatková hodnota'!$F47,0)+IF(S8=0,0,$F47))),0)</f>
        <v>#DIV/0!</v>
      </c>
      <c r="F24" s="973" t="e">
        <f>IF(F19&lt;='0 Úvod'!$G$19+'0 Úvod'!$J$19-1,IF(T8&gt;0,IF(F19-'0 Úvod'!$G$21&gt;$D$40,0,IF(F19-'0 Úvod'!$G$21-$D$40&gt;-1,($D$40-ROUNDDOWN($D$40,0))*$F47,IF(F$19='0 Úvod'!$G$21,'2 Zůstatková hodnota'!$F47,0)+IF(T8=0,0,$F47))),IF(F19-'0 Úvod'!$G$21&gt;$D$40,0,IF(F$19='0 Úvod'!$G$21,'2 Zůstatková hodnota'!$F47,0)+IF(T8=0,0,$F47))),0)</f>
        <v>#DIV/0!</v>
      </c>
      <c r="G24" s="973" t="e">
        <f>IF(G19&lt;='0 Úvod'!$G$19+'0 Úvod'!$J$19-1,IF(U8&gt;0,IF(G19-'0 Úvod'!$G$21&gt;$D$40,0,IF(G19-'0 Úvod'!$G$21-$D$40&gt;-1,($D$40-ROUNDDOWN($D$40,0))*$F47,IF(G$19='0 Úvod'!$G$21,'2 Zůstatková hodnota'!$F47,0)+IF(U8=0,0,$F47))),IF(G19-'0 Úvod'!$G$21&gt;$D$40,0,IF(G$19='0 Úvod'!$G$21,'2 Zůstatková hodnota'!$F47,0)+IF(U8=0,0,$F47))),0)</f>
        <v>#DIV/0!</v>
      </c>
      <c r="H24" s="973" t="e">
        <f>IF(H19&lt;='0 Úvod'!$G$19+'0 Úvod'!$J$19-1,IF(V8&gt;0,IF(H19-'0 Úvod'!$G$21&gt;$D$40,0,IF(H19-'0 Úvod'!$G$21-$D$40&gt;-1,($D$40-ROUNDDOWN($D$40,0))*$F47,IF(H$19='0 Úvod'!$G$21,'2 Zůstatková hodnota'!$F47,0)+IF(V8=0,0,$F47))),IF(H19-'0 Úvod'!$G$21&gt;$D$40,0,IF(H$19='0 Úvod'!$G$21,'2 Zůstatková hodnota'!$F47,0)+IF(V8=0,0,$F47))),0)</f>
        <v>#DIV/0!</v>
      </c>
      <c r="I24" s="973" t="e">
        <f>IF(I19&lt;='0 Úvod'!$G$19+'0 Úvod'!$J$19-1,IF(W8&gt;0,IF(I19-'0 Úvod'!$G$21&gt;$D$40,0,IF(I19-'0 Úvod'!$G$21-$D$40&gt;-1,($D$40-ROUNDDOWN($D$40,0))*$F47,IF(I$19='0 Úvod'!$G$21,'2 Zůstatková hodnota'!$F47,0)+IF(W8=0,0,$F47))),IF(I19-'0 Úvod'!$G$21&gt;$D$40,0,IF(I$19='0 Úvod'!$G$21,'2 Zůstatková hodnota'!$F47,0)+IF(W8=0,0,$F47))),0)</f>
        <v>#DIV/0!</v>
      </c>
      <c r="J24" s="973">
        <f>IF(J19&lt;='0 Úvod'!$G$19+'0 Úvod'!$J$19-1,IF(X8&gt;0,IF(J19-'0 Úvod'!$G$21&gt;$D$40,0,IF(J19-'0 Úvod'!$G$21-$D$40&gt;-1,($D$40-ROUNDDOWN($D$40,0))*$F47,IF(J$19='0 Úvod'!$G$21,'2 Zůstatková hodnota'!$F47,0)+IF(X8=0,0,$F47))),IF(J19-'0 Úvod'!$G$21&gt;$D$40,0,IF(J$19='0 Úvod'!$G$21,'2 Zůstatková hodnota'!$F47,0)+IF(X8=0,0,$F47))),0)</f>
        <v>0</v>
      </c>
      <c r="K24" s="973">
        <f>IF(K19&lt;='0 Úvod'!$G$19+'0 Úvod'!$J$19-1,IF(Y8&gt;0,IF(K19-'0 Úvod'!$G$21&gt;$D$40,0,IF(K19-'0 Úvod'!$G$21-$D$40&gt;-1,($D$40-ROUNDDOWN($D$40,0))*$F47,IF(K$19='0 Úvod'!$G$21,'2 Zůstatková hodnota'!$F47,0)+IF(Y8=0,0,$F47))),IF(K19-'0 Úvod'!$G$21&gt;$D$40,0,IF(K$19='0 Úvod'!$G$21,'2 Zůstatková hodnota'!$F47,0)+IF(Y8=0,0,$F47))),0)</f>
        <v>0</v>
      </c>
      <c r="L24" s="973">
        <f>IF(L19&lt;='0 Úvod'!$G$19+'0 Úvod'!$J$19-1,IF(Z8&gt;0,IF(L19-'0 Úvod'!$G$21&gt;$D$40,0,IF(L19-'0 Úvod'!$G$21-$D$40&gt;-1,($D$40-ROUNDDOWN($D$40,0))*$F47,IF(L$19='0 Úvod'!$G$21,'2 Zůstatková hodnota'!$F47,0)+IF(Z8=0,0,$F47))),IF(L19-'0 Úvod'!$G$21&gt;$D$40,0,IF(L$19='0 Úvod'!$G$21,'2 Zůstatková hodnota'!$F47,0)+IF(Z8=0,0,$F47))),0)</f>
        <v>0</v>
      </c>
      <c r="M24" s="973">
        <f>IF(M19&lt;='0 Úvod'!$G$19+'0 Úvod'!$J$19-1,IF(AA8&gt;0,IF(M19-'0 Úvod'!$G$21&gt;$D$40,0,IF(M19-'0 Úvod'!$G$21-$D$40&gt;-1,($D$40-ROUNDDOWN($D$40,0))*$F47,IF(M$19='0 Úvod'!$G$21,'2 Zůstatková hodnota'!$F47,0)+IF(AA8=0,0,$F47))),IF(M19-'0 Úvod'!$G$21&gt;$D$40,0,IF(M$19='0 Úvod'!$G$21,'2 Zůstatková hodnota'!$F47,0)+IF(AA8=0,0,$F47))),0)</f>
        <v>0</v>
      </c>
      <c r="N24" s="973">
        <f>IF(N19&lt;='0 Úvod'!$G$19+'0 Úvod'!$J$19-1,IF(AB8&gt;0,IF(N19-'0 Úvod'!$G$21&gt;$D$40,0,IF(N19-'0 Úvod'!$G$21-$D$40&gt;-1,($D$40-ROUNDDOWN($D$40,0))*$F47,IF(N$19='0 Úvod'!$G$21,'2 Zůstatková hodnota'!$F47,0)+IF(AB8=0,0,$F47))),IF(N19-'0 Úvod'!$G$21&gt;$D$40,0,IF(N$19='0 Úvod'!$G$21,'2 Zůstatková hodnota'!$F47,0)+IF(AB8=0,0,$F47))),0)</f>
        <v>0</v>
      </c>
      <c r="O24" s="973">
        <f>IF(O19&lt;='0 Úvod'!$G$19+'0 Úvod'!$J$19-1,IF(AC8&gt;0,IF(O19-'0 Úvod'!$G$21&gt;$D$40,0,IF(O19-'0 Úvod'!$G$21-$D$40&gt;-1,($D$40-ROUNDDOWN($D$40,0))*$F47,IF(O$19='0 Úvod'!$G$21,'2 Zůstatková hodnota'!$F47,0)+IF(AC8=0,0,$F47))),IF(O19-'0 Úvod'!$G$21&gt;$D$40,0,IF(O$19='0 Úvod'!$G$21,'2 Zůstatková hodnota'!$F47,0)+IF(AC8=0,0,$F47))),0)</f>
        <v>0</v>
      </c>
      <c r="P24" s="973">
        <f>IF(P19&lt;='0 Úvod'!$G$19+'0 Úvod'!$J$19-1,IF(AD8&gt;0,IF(P19-'0 Úvod'!$G$21&gt;$D$40,0,IF(P19-'0 Úvod'!$G$21-$D$40&gt;-1,($D$40-ROUNDDOWN($D$40,0))*$F47,IF(P$19='0 Úvod'!$G$21,'2 Zůstatková hodnota'!$F47,0)+IF(AD8=0,0,$F47))),IF(P19-'0 Úvod'!$G$21&gt;$D$40,0,IF(P$19='0 Úvod'!$G$21,'2 Zůstatková hodnota'!$F47,0)+IF(AD8=0,0,$F47))),0)</f>
        <v>0</v>
      </c>
      <c r="Q24" s="973">
        <f>IF(Q19&lt;='0 Úvod'!$G$19+'0 Úvod'!$J$19-1,IF(AE8&gt;0,IF(Q19-'0 Úvod'!$G$21&gt;$D$40,0,IF(Q19-'0 Úvod'!$G$21-$D$40&gt;-1,($D$40-ROUNDDOWN($D$40,0))*$F47,IF(Q$19='0 Úvod'!$G$21,'2 Zůstatková hodnota'!$F47,0)+IF(AE8=0,0,$F47))),IF(Q19-'0 Úvod'!$G$21&gt;$D$40,0,IF(Q$19='0 Úvod'!$G$21,'2 Zůstatková hodnota'!$F47,0)+IF(AE8=0,0,$F47))),0)</f>
        <v>0</v>
      </c>
      <c r="R24" s="973">
        <f>IF(R19&lt;='0 Úvod'!$G$19+'0 Úvod'!$J$19-1,IF(AF8&gt;0,IF(R19-'0 Úvod'!$G$21&gt;$D$40,0,IF(R19-'0 Úvod'!$G$21-$D$40&gt;-1,($D$40-ROUNDDOWN($D$40,0))*$F47,IF(R$19='0 Úvod'!$G$21,'2 Zůstatková hodnota'!$F47,0)+IF(AF8=0,0,$F47))),IF(R19-'0 Úvod'!$G$21&gt;$D$40,0,IF(R$19='0 Úvod'!$G$21,'2 Zůstatková hodnota'!$F47,0)+IF(AF8=0,0,$F47))),0)</f>
        <v>0</v>
      </c>
      <c r="S24" s="973">
        <f>IF(S19&lt;='0 Úvod'!$G$19+'0 Úvod'!$J$19-1,IF(AG8&gt;0,IF(S19-'0 Úvod'!$G$21&gt;$D$40,0,IF(S19-'0 Úvod'!$G$21-$D$40&gt;-1,($D$40-ROUNDDOWN($D$40,0))*$F47,IF(S$19='0 Úvod'!$G$21,'2 Zůstatková hodnota'!$F47,0)+IF(AG8=0,0,$F47))),IF(S19-'0 Úvod'!$G$21&gt;$D$40,0,IF(S$19='0 Úvod'!$G$21,'2 Zůstatková hodnota'!$F47,0)+IF(AG8=0,0,$F47))),0)</f>
        <v>0</v>
      </c>
      <c r="T24" s="973">
        <f>IF(T19&lt;='0 Úvod'!$G$19+'0 Úvod'!$J$19-1,IF(AH8&gt;0,IF(T19-'0 Úvod'!$G$21&gt;$D$40,0,IF(T19-'0 Úvod'!$G$21-$D$40&gt;-1,($D$40-ROUNDDOWN($D$40,0))*$F47,IF(T$19='0 Úvod'!$G$21,'2 Zůstatková hodnota'!$F47,0)+IF(AH8=0,0,$F47))),IF(T19-'0 Úvod'!$G$21&gt;$D$40,0,IF(T$19='0 Úvod'!$G$21,'2 Zůstatková hodnota'!$F47,0)+IF(AH8=0,0,$F47))),0)</f>
        <v>0</v>
      </c>
      <c r="U24" s="973">
        <f>IF(U19&lt;='0 Úvod'!$G$19+'0 Úvod'!$J$19-1,IF(AI8&gt;0,IF(U19-'0 Úvod'!$G$21&gt;$D$40,0,IF(U19-'0 Úvod'!$G$21-$D$40&gt;-1,($D$40-ROUNDDOWN($D$40,0))*$F47,IF(U$19='0 Úvod'!$G$21,'2 Zůstatková hodnota'!$F47,0)+IF(AI8=0,0,$F47))),IF(U19-'0 Úvod'!$G$21&gt;$D$40,0,IF(U$19='0 Úvod'!$G$21,'2 Zůstatková hodnota'!$F47,0)+IF(AI8=0,0,$F47))),0)</f>
        <v>0</v>
      </c>
      <c r="V24" s="973">
        <f>IF(V19&lt;='0 Úvod'!$G$19+'0 Úvod'!$J$19-1,IF(AJ8&gt;0,IF(V19-'0 Úvod'!$G$21&gt;$D$40,0,IF(V19-'0 Úvod'!$G$21-$D$40&gt;-1,($D$40-ROUNDDOWN($D$40,0))*$F47,IF(V$19='0 Úvod'!$G$21,'2 Zůstatková hodnota'!$F47,0)+IF(AJ8=0,0,$F47))),IF(V19-'0 Úvod'!$G$21&gt;$D$40,0,IF(V$19='0 Úvod'!$G$21,'2 Zůstatková hodnota'!$F47,0)+IF(AJ8=0,0,$F47))),0)</f>
        <v>0</v>
      </c>
      <c r="W24" s="973">
        <f>IF(W19&lt;='0 Úvod'!$G$19+'0 Úvod'!$J$19-1,IF(AK8&gt;0,IF(W19-'0 Úvod'!$G$21&gt;$D$40,0,IF(W19-'0 Úvod'!$G$21-$D$40&gt;-1,($D$40-ROUNDDOWN($D$40,0))*$F47,IF(W$19='0 Úvod'!$G$21,'2 Zůstatková hodnota'!$F47,0)+IF(AK8=0,0,$F47))),IF(W19-'0 Úvod'!$G$21&gt;$D$40,0,IF(W$19='0 Úvod'!$G$21,'2 Zůstatková hodnota'!$F47,0)+IF(AK8=0,0,$F47))),0)</f>
        <v>0</v>
      </c>
      <c r="X24" s="973">
        <f>IF(X19&lt;='0 Úvod'!$G$19+'0 Úvod'!$J$19-1,IF(AL8&gt;0,IF(X19-'0 Úvod'!$G$21&gt;$D$40,0,IF(X19-'0 Úvod'!$G$21-$D$40&gt;-1,($D$40-ROUNDDOWN($D$40,0))*$F47,IF(X$19='0 Úvod'!$G$21,'2 Zůstatková hodnota'!$F47,0)+IF(AL8=0,0,$F47))),IF(X19-'0 Úvod'!$G$21&gt;$D$40,0,IF(X$19='0 Úvod'!$G$21,'2 Zůstatková hodnota'!$F47,0)+IF(AL8=0,0,$F47))),0)</f>
        <v>0</v>
      </c>
      <c r="Y24" s="973">
        <f>IF(Y19&lt;='0 Úvod'!$G$19+'0 Úvod'!$J$19-1,IF(AM8&gt;0,IF(Y19-'0 Úvod'!$G$21&gt;$D$40,0,IF(Y19-'0 Úvod'!$G$21-$D$40&gt;-1,($D$40-ROUNDDOWN($D$40,0))*$F47,IF(Y$19='0 Úvod'!$G$21,'2 Zůstatková hodnota'!$F47,0)+IF(AM8=0,0,$F47))),IF(Y19-'0 Úvod'!$G$21&gt;$D$40,0,IF(Y$19='0 Úvod'!$G$21,'2 Zůstatková hodnota'!$F47,0)+IF(AM8=0,0,$F47))),0)</f>
        <v>0</v>
      </c>
      <c r="Z24" s="973">
        <f>IF(Z19&lt;='0 Úvod'!$G$19+'0 Úvod'!$J$19-1,IF(AN8&gt;0,IF(Z19-'0 Úvod'!$G$21&gt;$D$40,0,IF(Z19-'0 Úvod'!$G$21-$D$40&gt;-1,($D$40-ROUNDDOWN($D$40,0))*$F47,IF(Z$19='0 Úvod'!$G$21,'2 Zůstatková hodnota'!$F47,0)+IF(AN8=0,0,$F47))),IF(Z19-'0 Úvod'!$G$21&gt;$D$40,0,IF(Z$19='0 Úvod'!$G$21,'2 Zůstatková hodnota'!$F47,0)+IF(AN8=0,0,$F47))),0)</f>
        <v>0</v>
      </c>
      <c r="AA24" s="973">
        <f>IF(AA19&lt;='0 Úvod'!$G$19+'0 Úvod'!$J$19-1,IF(AO8&gt;0,IF(AA19-'0 Úvod'!$G$21&gt;$D$40,0,IF(AA19-'0 Úvod'!$G$21-$D$40&gt;-1,($D$40-ROUNDDOWN($D$40,0))*$F47,IF(AA$19='0 Úvod'!$G$21,'2 Zůstatková hodnota'!$F47,0)+IF(AO8=0,0,$F47))),IF(AA19-'0 Úvod'!$G$21&gt;$D$40,0,IF(AA$19='0 Úvod'!$G$21,'2 Zůstatková hodnota'!$F47,0)+IF(AO8=0,0,$F47))),0)</f>
        <v>0</v>
      </c>
      <c r="AB24" s="973">
        <f>IF(AB19&lt;='0 Úvod'!$G$19+'0 Úvod'!$J$19-1,IF(AP8&gt;0,IF(AB19-'0 Úvod'!$G$21&gt;$D$40,0,IF(AB19-'0 Úvod'!$G$21-$D$40&gt;-1,($D$40-ROUNDDOWN($D$40,0))*$F47,IF(AB$19='0 Úvod'!$G$21,'2 Zůstatková hodnota'!$F47,0)+IF(AP8=0,0,$F47))),IF(AB19-'0 Úvod'!$G$21&gt;$D$40,0,IF(AB$19='0 Úvod'!$G$21,'2 Zůstatková hodnota'!$F47,0)+IF(AP8=0,0,$F47))),0)</f>
        <v>0</v>
      </c>
      <c r="AC24" s="974">
        <f>IF(AC19&lt;='0 Úvod'!$G$19+'0 Úvod'!$J$19-1,IF(AQ8&gt;0,IF(AC19-'0 Úvod'!$G$21&gt;$D$40,0,IF(AC19-'0 Úvod'!$G$21-$D$40&gt;-1,($D$40-ROUNDDOWN($D$40,0))*$F47,IF(AC$19='0 Úvod'!$G$21,'2 Zůstatková hodnota'!$F47,0)+IF(AQ8=0,0,$F47))),IF(AC19-'0 Úvod'!$G$21&gt;$D$40,0,IF(AC$19='0 Úvod'!$G$21,'2 Zůstatková hodnota'!$F47,0)+IF(AQ8=0,0,$F47))),0)</f>
        <v>0</v>
      </c>
    </row>
    <row r="25" spans="2:29" ht="11.4">
      <c r="B25" s="164"/>
      <c r="C25" s="125" t="str">
        <f t="shared" si="6"/>
        <v>Železniční svršek a spodek</v>
      </c>
      <c r="D25" s="179"/>
      <c r="E25" s="977" t="e">
        <f>IF(E19&lt;='0 Úvod'!$G$19+'0 Úvod'!$J$19-1,IF(S9&gt;0,IF(E19-'0 Úvod'!$G$21&gt;$K$36,0,IF(E19-'0 Úvod'!$G$21-$K$36&gt;-1,($K$36-ROUNDDOWN($K$36,0))*$F48,IF(E$19='0 Úvod'!$G$21,'2 Zůstatková hodnota'!$F48,0)+IF(S9=0,0,$F48))),IF(E19-'0 Úvod'!$G$21&gt;$K$36,0,IF(E$19='0 Úvod'!$G$21,'2 Zůstatková hodnota'!$F48,0)+IF(S9=0,0,$F48))),0)</f>
        <v>#DIV/0!</v>
      </c>
      <c r="F25" s="973" t="e">
        <f>IF(F19&lt;='0 Úvod'!$G$19+'0 Úvod'!$J$19-1,IF(T9&gt;0,IF(F19-'0 Úvod'!$G$21&gt;$K$36,0,IF(F19-'0 Úvod'!$G$21-$K$36&gt;-1,($K$36-ROUNDDOWN($K$36,0))*$F48,IF(F$19='0 Úvod'!$G$21,'2 Zůstatková hodnota'!$F48,0)+IF(T9=0,0,$F48))),IF(F19-'0 Úvod'!$G$21&gt;$K$36,0,IF(F$19='0 Úvod'!$G$21,'2 Zůstatková hodnota'!$F48,0)+IF(T9=0,0,$F48))),0)</f>
        <v>#DIV/0!</v>
      </c>
      <c r="G25" s="973" t="e">
        <f>IF(G19&lt;='0 Úvod'!$G$19+'0 Úvod'!$J$19-1,IF(U9&gt;0,IF(G19-'0 Úvod'!$G$21&gt;$K$36,0,IF(G19-'0 Úvod'!$G$21-$K$36&gt;-1,($K$36-ROUNDDOWN($K$36,0))*$F48,IF(G$19='0 Úvod'!$G$21,'2 Zůstatková hodnota'!$F48,0)+IF(U9=0,0,$F48))),IF(G19-'0 Úvod'!$G$21&gt;$K$36,0,IF(G$19='0 Úvod'!$G$21,'2 Zůstatková hodnota'!$F48,0)+IF(U9=0,0,$F48))),0)</f>
        <v>#DIV/0!</v>
      </c>
      <c r="H25" s="973" t="e">
        <f>IF(H19&lt;='0 Úvod'!$G$19+'0 Úvod'!$J$19-1,IF(V9&gt;0,IF(H19-'0 Úvod'!$G$21&gt;$K$36,0,IF(H19-'0 Úvod'!$G$21-$K$36&gt;-1,($K$36-ROUNDDOWN($K$36,0))*$F48,IF(H$19='0 Úvod'!$G$21,'2 Zůstatková hodnota'!$F48,0)+IF(V9=0,0,$F48))),IF(H19-'0 Úvod'!$G$21&gt;$K$36,0,IF(H$19='0 Úvod'!$G$21,'2 Zůstatková hodnota'!$F48,0)+IF(V9=0,0,$F48))),0)</f>
        <v>#DIV/0!</v>
      </c>
      <c r="I25" s="973" t="e">
        <f>IF(I19&lt;='0 Úvod'!$G$19+'0 Úvod'!$J$19-1,IF(W9&gt;0,IF(I19-'0 Úvod'!$G$21&gt;$K$36,0,IF(I19-'0 Úvod'!$G$21-$K$36&gt;-1,($K$36-ROUNDDOWN($K$36,0))*$F48,IF(I$19='0 Úvod'!$G$21,'2 Zůstatková hodnota'!$F48,0)+IF(W9=0,0,$F48))),IF(I19-'0 Úvod'!$G$21&gt;$K$36,0,IF(I$19='0 Úvod'!$G$21,'2 Zůstatková hodnota'!$F48,0)+IF(W9=0,0,$F48))),0)</f>
        <v>#DIV/0!</v>
      </c>
      <c r="J25" s="973">
        <f>IF(J19&lt;='0 Úvod'!$G$19+'0 Úvod'!$J$19-1,IF(X9&gt;0,IF(J19-'0 Úvod'!$G$21&gt;$K$36,0,IF(J19-'0 Úvod'!$G$21-$K$36&gt;-1,($K$36-ROUNDDOWN($K$36,0))*$F48,IF(J$19='0 Úvod'!$G$21,'2 Zůstatková hodnota'!$F48,0)+IF(X9=0,0,$F48))),IF(J19-'0 Úvod'!$G$21&gt;$K$36,0,IF(J$19='0 Úvod'!$G$21,'2 Zůstatková hodnota'!$F48,0)+IF(X9=0,0,$F48))),0)</f>
        <v>0</v>
      </c>
      <c r="K25" s="973">
        <f>IF(K19&lt;='0 Úvod'!$G$19+'0 Úvod'!$J$19-1,IF(Y9&gt;0,IF(K19-'0 Úvod'!$G$21&gt;$K$36,0,IF(K19-'0 Úvod'!$G$21-$K$36&gt;-1,($K$36-ROUNDDOWN($K$36,0))*$F48,IF(K$19='0 Úvod'!$G$21,'2 Zůstatková hodnota'!$F48,0)+IF(Y9=0,0,$F48))),IF(K19-'0 Úvod'!$G$21&gt;$K$36,0,IF(K$19='0 Úvod'!$G$21,'2 Zůstatková hodnota'!$F48,0)+IF(Y9=0,0,$F48))),0)</f>
        <v>0</v>
      </c>
      <c r="L25" s="973">
        <f>IF(L19&lt;='0 Úvod'!$G$19+'0 Úvod'!$J$19-1,IF(Z9&gt;0,IF(L19-'0 Úvod'!$G$21&gt;$K$36,0,IF(L19-'0 Úvod'!$G$21-$K$36&gt;-1,($K$36-ROUNDDOWN($K$36,0))*$F48,IF(L$19='0 Úvod'!$G$21,'2 Zůstatková hodnota'!$F48,0)+IF(Z9=0,0,$F48))),IF(L19-'0 Úvod'!$G$21&gt;$K$36,0,IF(L$19='0 Úvod'!$G$21,'2 Zůstatková hodnota'!$F48,0)+IF(Z9=0,0,$F48))),0)</f>
        <v>0</v>
      </c>
      <c r="M25" s="973">
        <f>IF(M19&lt;='0 Úvod'!$G$19+'0 Úvod'!$J$19-1,IF(AA9&gt;0,IF(M19-'0 Úvod'!$G$21&gt;$K$36,0,IF(M19-'0 Úvod'!$G$21-$K$36&gt;-1,($K$36-ROUNDDOWN($K$36,0))*$F48,IF(M$19='0 Úvod'!$G$21,'2 Zůstatková hodnota'!$F48,0)+IF(AA9=0,0,$F48))),IF(M19-'0 Úvod'!$G$21&gt;$K$36,0,IF(M$19='0 Úvod'!$G$21,'2 Zůstatková hodnota'!$F48,0)+IF(AA9=0,0,$F48))),0)</f>
        <v>0</v>
      </c>
      <c r="N25" s="973">
        <f>IF(N19&lt;='0 Úvod'!$G$19+'0 Úvod'!$J$19-1,IF(AB9&gt;0,IF(N19-'0 Úvod'!$G$21&gt;$K$36,0,IF(N19-'0 Úvod'!$G$21-$K$36&gt;-1,($K$36-ROUNDDOWN($K$36,0))*$F48,IF(N$19='0 Úvod'!$G$21,'2 Zůstatková hodnota'!$F48,0)+IF(AB9=0,0,$F48))),IF(N19-'0 Úvod'!$G$21&gt;$K$36,0,IF(N$19='0 Úvod'!$G$21,'2 Zůstatková hodnota'!$F48,0)+IF(AB9=0,0,$F48))),0)</f>
        <v>0</v>
      </c>
      <c r="O25" s="973">
        <f>IF(O19&lt;='0 Úvod'!$G$19+'0 Úvod'!$J$19-1,IF(AC9&gt;0,IF(O19-'0 Úvod'!$G$21&gt;$K$36,0,IF(O19-'0 Úvod'!$G$21-$K$36&gt;-1,($K$36-ROUNDDOWN($K$36,0))*$F48,IF(O$19='0 Úvod'!$G$21,'2 Zůstatková hodnota'!$F48,0)+IF(AC9=0,0,$F48))),IF(O19-'0 Úvod'!$G$21&gt;$K$36,0,IF(O$19='0 Úvod'!$G$21,'2 Zůstatková hodnota'!$F48,0)+IF(AC9=0,0,$F48))),0)</f>
        <v>0</v>
      </c>
      <c r="P25" s="973">
        <f>IF(P19&lt;='0 Úvod'!$G$19+'0 Úvod'!$J$19-1,IF(AD9&gt;0,IF(P19-'0 Úvod'!$G$21&gt;$K$36,0,IF(P19-'0 Úvod'!$G$21-$K$36&gt;-1,($K$36-ROUNDDOWN($K$36,0))*$F48,IF(P$19='0 Úvod'!$G$21,'2 Zůstatková hodnota'!$F48,0)+IF(AD9=0,0,$F48))),IF(P19-'0 Úvod'!$G$21&gt;$K$36,0,IF(P$19='0 Úvod'!$G$21,'2 Zůstatková hodnota'!$F48,0)+IF(AD9=0,0,$F48))),0)</f>
        <v>0</v>
      </c>
      <c r="Q25" s="973">
        <f>IF(Q19&lt;='0 Úvod'!$G$19+'0 Úvod'!$J$19-1,IF(AE9&gt;0,IF(Q19-'0 Úvod'!$G$21&gt;$K$36,0,IF(Q19-'0 Úvod'!$G$21-$K$36&gt;-1,($K$36-ROUNDDOWN($K$36,0))*$F48,IF(Q$19='0 Úvod'!$G$21,'2 Zůstatková hodnota'!$F48,0)+IF(AE9=0,0,$F48))),IF(Q19-'0 Úvod'!$G$21&gt;$K$36,0,IF(Q$19='0 Úvod'!$G$21,'2 Zůstatková hodnota'!$F48,0)+IF(AE9=0,0,$F48))),0)</f>
        <v>0</v>
      </c>
      <c r="R25" s="973">
        <f>IF(R19&lt;='0 Úvod'!$G$19+'0 Úvod'!$J$19-1,IF(AF9&gt;0,IF(R19-'0 Úvod'!$G$21&gt;$K$36,0,IF(R19-'0 Úvod'!$G$21-$K$36&gt;-1,($K$36-ROUNDDOWN($K$36,0))*$F48,IF(R$19='0 Úvod'!$G$21,'2 Zůstatková hodnota'!$F48,0)+IF(AF9=0,0,$F48))),IF(R19-'0 Úvod'!$G$21&gt;$K$36,0,IF(R$19='0 Úvod'!$G$21,'2 Zůstatková hodnota'!$F48,0)+IF(AF9=0,0,$F48))),0)</f>
        <v>0</v>
      </c>
      <c r="S25" s="973">
        <f>IF(S19&lt;='0 Úvod'!$G$19+'0 Úvod'!$J$19-1,IF(AG9&gt;0,IF(S19-'0 Úvod'!$G$21&gt;$K$36,0,IF(S19-'0 Úvod'!$G$21-$K$36&gt;-1,($K$36-ROUNDDOWN($K$36,0))*$F48,IF(S$19='0 Úvod'!$G$21,'2 Zůstatková hodnota'!$F48,0)+IF(AG9=0,0,$F48))),IF(S19-'0 Úvod'!$G$21&gt;$K$36,0,IF(S$19='0 Úvod'!$G$21,'2 Zůstatková hodnota'!$F48,0)+IF(AG9=0,0,$F48))),0)</f>
        <v>0</v>
      </c>
      <c r="T25" s="973">
        <f>IF(T19&lt;='0 Úvod'!$G$19+'0 Úvod'!$J$19-1,IF(AH9&gt;0,IF(T19-'0 Úvod'!$G$21&gt;$K$36,0,IF(T19-'0 Úvod'!$G$21-$K$36&gt;-1,($K$36-ROUNDDOWN($K$36,0))*$F48,IF(T$19='0 Úvod'!$G$21,'2 Zůstatková hodnota'!$F48,0)+IF(AH9=0,0,$F48))),IF(T19-'0 Úvod'!$G$21&gt;$K$36,0,IF(T$19='0 Úvod'!$G$21,'2 Zůstatková hodnota'!$F48,0)+IF(AH9=0,0,$F48))),0)</f>
        <v>0</v>
      </c>
      <c r="U25" s="973">
        <f>IF(U19&lt;='0 Úvod'!$G$19+'0 Úvod'!$J$19-1,IF(AI9&gt;0,IF(U19-'0 Úvod'!$G$21&gt;$K$36,0,IF(U19-'0 Úvod'!$G$21-$K$36&gt;-1,($K$36-ROUNDDOWN($K$36,0))*$F48,IF(U$19='0 Úvod'!$G$21,'2 Zůstatková hodnota'!$F48,0)+IF(AI9=0,0,$F48))),IF(U19-'0 Úvod'!$G$21&gt;$K$36,0,IF(U$19='0 Úvod'!$G$21,'2 Zůstatková hodnota'!$F48,0)+IF(AI9=0,0,$F48))),0)</f>
        <v>0</v>
      </c>
      <c r="V25" s="973">
        <f>IF(V19&lt;='0 Úvod'!$G$19+'0 Úvod'!$J$19-1,IF(AJ9&gt;0,IF(V19-'0 Úvod'!$G$21&gt;$K$36,0,IF(V19-'0 Úvod'!$G$21-$K$36&gt;-1,($K$36-ROUNDDOWN($K$36,0))*$F48,IF(V$19='0 Úvod'!$G$21,'2 Zůstatková hodnota'!$F48,0)+IF(AJ9=0,0,$F48))),IF(V19-'0 Úvod'!$G$21&gt;$K$36,0,IF(V$19='0 Úvod'!$G$21,'2 Zůstatková hodnota'!$F48,0)+IF(AJ9=0,0,$F48))),0)</f>
        <v>0</v>
      </c>
      <c r="W25" s="973">
        <f>IF(W19&lt;='0 Úvod'!$G$19+'0 Úvod'!$J$19-1,IF(AK9&gt;0,IF(W19-'0 Úvod'!$G$21&gt;$K$36,0,IF(W19-'0 Úvod'!$G$21-$K$36&gt;-1,($K$36-ROUNDDOWN($K$36,0))*$F48,IF(W$19='0 Úvod'!$G$21,'2 Zůstatková hodnota'!$F48,0)+IF(AK9=0,0,$F48))),IF(W19-'0 Úvod'!$G$21&gt;$K$36,0,IF(W$19='0 Úvod'!$G$21,'2 Zůstatková hodnota'!$F48,0)+IF(AK9=0,0,$F48))),0)</f>
        <v>0</v>
      </c>
      <c r="X25" s="973">
        <f>IF(X19&lt;='0 Úvod'!$G$19+'0 Úvod'!$J$19-1,IF(AL9&gt;0,IF(X19-'0 Úvod'!$G$21&gt;$K$36,0,IF(X19-'0 Úvod'!$G$21-$K$36&gt;-1,($K$36-ROUNDDOWN($K$36,0))*$F48,IF(X$19='0 Úvod'!$G$21,'2 Zůstatková hodnota'!$F48,0)+IF(AL9=0,0,$F48))),IF(X19-'0 Úvod'!$G$21&gt;$K$36,0,IF(X$19='0 Úvod'!$G$21,'2 Zůstatková hodnota'!$F48,0)+IF(AL9=0,0,$F48))),0)</f>
        <v>0</v>
      </c>
      <c r="Y25" s="973">
        <f>IF(Y19&lt;='0 Úvod'!$G$19+'0 Úvod'!$J$19-1,IF(AM9&gt;0,IF(Y19-'0 Úvod'!$G$21&gt;$K$36,0,IF(Y19-'0 Úvod'!$G$21-$K$36&gt;-1,($K$36-ROUNDDOWN($K$36,0))*$F48,IF(Y$19='0 Úvod'!$G$21,'2 Zůstatková hodnota'!$F48,0)+IF(AM9=0,0,$F48))),IF(Y19-'0 Úvod'!$G$21&gt;$K$36,0,IF(Y$19='0 Úvod'!$G$21,'2 Zůstatková hodnota'!$F48,0)+IF(AM9=0,0,$F48))),0)</f>
        <v>0</v>
      </c>
      <c r="Z25" s="973">
        <f>IF(Z19&lt;='0 Úvod'!$G$19+'0 Úvod'!$J$19-1,IF(AN9&gt;0,IF(Z19-'0 Úvod'!$G$21&gt;$K$36,0,IF(Z19-'0 Úvod'!$G$21-$K$36&gt;-1,($K$36-ROUNDDOWN($K$36,0))*$F48,IF(Z$19='0 Úvod'!$G$21,'2 Zůstatková hodnota'!$F48,0)+IF(AN9=0,0,$F48))),IF(Z19-'0 Úvod'!$G$21&gt;$K$36,0,IF(Z$19='0 Úvod'!$G$21,'2 Zůstatková hodnota'!$F48,0)+IF(AN9=0,0,$F48))),0)</f>
        <v>0</v>
      </c>
      <c r="AA25" s="973">
        <f>IF(AA19&lt;='0 Úvod'!$G$19+'0 Úvod'!$J$19-1,IF(AO9&gt;0,IF(AA19-'0 Úvod'!$G$21&gt;$K$36,0,IF(AA19-'0 Úvod'!$G$21-$K$36&gt;-1,($K$36-ROUNDDOWN($K$36,0))*$F48,IF(AA$19='0 Úvod'!$G$21,'2 Zůstatková hodnota'!$F48,0)+IF(AO9=0,0,$F48))),IF(AA19-'0 Úvod'!$G$21&gt;$K$36,0,IF(AA$19='0 Úvod'!$G$21,'2 Zůstatková hodnota'!$F48,0)+IF(AO9=0,0,$F48))),0)</f>
        <v>0</v>
      </c>
      <c r="AB25" s="973">
        <f>IF(AB19&lt;='0 Úvod'!$G$19+'0 Úvod'!$J$19-1,IF(AP9&gt;0,IF(AB19-'0 Úvod'!$G$21&gt;$K$36,0,IF(AB19-'0 Úvod'!$G$21-$K$36&gt;-1,($K$36-ROUNDDOWN($K$36,0))*$F48,IF(AB$19='0 Úvod'!$G$21,'2 Zůstatková hodnota'!$F48,0)+IF(AP9=0,0,$F48))),IF(AB19-'0 Úvod'!$G$21&gt;$K$36,0,IF(AB$19='0 Úvod'!$G$21,'2 Zůstatková hodnota'!$F48,0)+IF(AP9=0,0,$F48))),0)</f>
        <v>0</v>
      </c>
      <c r="AC25" s="974">
        <f>IF(AC19&lt;='0 Úvod'!$G$19+'0 Úvod'!$J$19-1,IF(AQ9&gt;0,IF(AC19-'0 Úvod'!$G$21&gt;$K$36,0,IF(AC19-'0 Úvod'!$G$21-$K$36&gt;-1,($K$36-ROUNDDOWN($K$36,0))*$F48,IF(AC$19='0 Úvod'!$G$21,'2 Zůstatková hodnota'!$F48,0)+IF(AQ9=0,0,$F48))),IF(AC19-'0 Úvod'!$G$21&gt;$K$36,0,IF(AC$19='0 Úvod'!$G$21,'2 Zůstatková hodnota'!$F48,0)+IF(AQ9=0,0,$F48))),0)</f>
        <v>0</v>
      </c>
    </row>
    <row r="26" spans="2:29" ht="11.4">
      <c r="B26" s="164"/>
      <c r="C26" s="125" t="str">
        <f t="shared" si="6"/>
        <v>Mosty, propustky, tunely, komunikace a zpevněné plochy</v>
      </c>
      <c r="D26" s="179"/>
      <c r="E26" s="977" t="e">
        <f>IF(E19&lt;='0 Úvod'!$G$19+'0 Úvod'!$J$19-1,IF(S10&gt;0,IF(E19-'0 Úvod'!$G$21&gt;$K$38,0,IF(E19-'0 Úvod'!$G$21-$K$38&gt;-1,($K$38-ROUNDDOWN($K$38,0))*$F49,IF(E$19='0 Úvod'!$G$21,'2 Zůstatková hodnota'!$F49,0)+IF(S10=0,0,$F49))),IF(E19-'0 Úvod'!$G$21&gt;$K$38,0,IF(E$19='0 Úvod'!$G$21,'2 Zůstatková hodnota'!$F49,0)+IF(S10=0,0,$F49))),0)</f>
        <v>#DIV/0!</v>
      </c>
      <c r="F26" s="973" t="e">
        <f>IF(F19&lt;='0 Úvod'!$G$19+'0 Úvod'!$J$19-1,IF(T10&gt;0,IF(F19-'0 Úvod'!$G$21&gt;$K$38,0,IF(F19-'0 Úvod'!$G$21-$K$38&gt;-1,($K$38-ROUNDDOWN($K$38,0))*$F49,IF(F$19='0 Úvod'!$G$21,'2 Zůstatková hodnota'!$F49,0)+IF(T10=0,0,$F49))),IF(F19-'0 Úvod'!$G$21&gt;$K$38,0,IF(F$19='0 Úvod'!$G$21,'2 Zůstatková hodnota'!$F49,0)+IF(T10=0,0,$F49))),0)</f>
        <v>#DIV/0!</v>
      </c>
      <c r="G26" s="973" t="e">
        <f>IF(G19&lt;='0 Úvod'!$G$19+'0 Úvod'!$J$19-1,IF(U10&gt;0,IF(G19-'0 Úvod'!$G$21&gt;$K$38,0,IF(G19-'0 Úvod'!$G$21-$K$38&gt;-1,($K$38-ROUNDDOWN($K$38,0))*$F49,IF(G$19='0 Úvod'!$G$21,'2 Zůstatková hodnota'!$F49,0)+IF(U10=0,0,$F49))),IF(G19-'0 Úvod'!$G$21&gt;$K$38,0,IF(G$19='0 Úvod'!$G$21,'2 Zůstatková hodnota'!$F49,0)+IF(U10=0,0,$F49))),0)</f>
        <v>#DIV/0!</v>
      </c>
      <c r="H26" s="973" t="e">
        <f>IF(H19&lt;='0 Úvod'!$G$19+'0 Úvod'!$J$19-1,IF(V10&gt;0,IF(H19-'0 Úvod'!$G$21&gt;$K$38,0,IF(H19-'0 Úvod'!$G$21-$K$38&gt;-1,($K$38-ROUNDDOWN($K$38,0))*$F49,IF(H$19='0 Úvod'!$G$21,'2 Zůstatková hodnota'!$F49,0)+IF(V10=0,0,$F49))),IF(H19-'0 Úvod'!$G$21&gt;$K$38,0,IF(H$19='0 Úvod'!$G$21,'2 Zůstatková hodnota'!$F49,0)+IF(V10=0,0,$F49))),0)</f>
        <v>#DIV/0!</v>
      </c>
      <c r="I26" s="973" t="e">
        <f>IF(I19&lt;='0 Úvod'!$G$19+'0 Úvod'!$J$19-1,IF(W10&gt;0,IF(I19-'0 Úvod'!$G$21&gt;$K$38,0,IF(I19-'0 Úvod'!$G$21-$K$38&gt;-1,($K$38-ROUNDDOWN($K$38,0))*$F49,IF(I$19='0 Úvod'!$G$21,'2 Zůstatková hodnota'!$F49,0)+IF(W10=0,0,$F49))),IF(I19-'0 Úvod'!$G$21&gt;$K$38,0,IF(I$19='0 Úvod'!$G$21,'2 Zůstatková hodnota'!$F49,0)+IF(W10=0,0,$F49))),0)</f>
        <v>#DIV/0!</v>
      </c>
      <c r="J26" s="973">
        <f>IF(J19&lt;='0 Úvod'!$G$19+'0 Úvod'!$J$19-1,IF(X10&gt;0,IF(J19-'0 Úvod'!$G$21&gt;$K$38,0,IF(J19-'0 Úvod'!$G$21-$K$38&gt;-1,($K$38-ROUNDDOWN($K$38,0))*$F49,IF(J$19='0 Úvod'!$G$21,'2 Zůstatková hodnota'!$F49,0)+IF(X10=0,0,$F49))),IF(J19-'0 Úvod'!$G$21&gt;$K$38,0,IF(J$19='0 Úvod'!$G$21,'2 Zůstatková hodnota'!$F49,0)+IF(X10=0,0,$F49))),0)</f>
        <v>0</v>
      </c>
      <c r="K26" s="973">
        <f>IF(K19&lt;='0 Úvod'!$G$19+'0 Úvod'!$J$19-1,IF(Y10&gt;0,IF(K19-'0 Úvod'!$G$21&gt;$K$38,0,IF(K19-'0 Úvod'!$G$21-$K$38&gt;-1,($K$38-ROUNDDOWN($K$38,0))*$F49,IF(K$19='0 Úvod'!$G$21,'2 Zůstatková hodnota'!$F49,0)+IF(Y10=0,0,$F49))),IF(K19-'0 Úvod'!$G$21&gt;$K$38,0,IF(K$19='0 Úvod'!$G$21,'2 Zůstatková hodnota'!$F49,0)+IF(Y10=0,0,$F49))),0)</f>
        <v>0</v>
      </c>
      <c r="L26" s="973">
        <f>IF(L19&lt;='0 Úvod'!$G$19+'0 Úvod'!$J$19-1,IF(Z10&gt;0,IF(L19-'0 Úvod'!$G$21&gt;$K$38,0,IF(L19-'0 Úvod'!$G$21-$K$38&gt;-1,($K$38-ROUNDDOWN($K$38,0))*$F49,IF(L$19='0 Úvod'!$G$21,'2 Zůstatková hodnota'!$F49,0)+IF(Z10=0,0,$F49))),IF(L19-'0 Úvod'!$G$21&gt;$K$38,0,IF(L$19='0 Úvod'!$G$21,'2 Zůstatková hodnota'!$F49,0)+IF(Z10=0,0,$F49))),0)</f>
        <v>0</v>
      </c>
      <c r="M26" s="973">
        <f>IF(M19&lt;='0 Úvod'!$G$19+'0 Úvod'!$J$19-1,IF(AA10&gt;0,IF(M19-'0 Úvod'!$G$21&gt;$K$38,0,IF(M19-'0 Úvod'!$G$21-$K$38&gt;-1,($K$38-ROUNDDOWN($K$38,0))*$F49,IF(M$19='0 Úvod'!$G$21,'2 Zůstatková hodnota'!$F49,0)+IF(AA10=0,0,$F49))),IF(M19-'0 Úvod'!$G$21&gt;$K$38,0,IF(M$19='0 Úvod'!$G$21,'2 Zůstatková hodnota'!$F49,0)+IF(AA10=0,0,$F49))),0)</f>
        <v>0</v>
      </c>
      <c r="N26" s="973">
        <f>IF(N19&lt;='0 Úvod'!$G$19+'0 Úvod'!$J$19-1,IF(AB10&gt;0,IF(N19-'0 Úvod'!$G$21&gt;$K$38,0,IF(N19-'0 Úvod'!$G$21-$K$38&gt;-1,($K$38-ROUNDDOWN($K$38,0))*$F49,IF(N$19='0 Úvod'!$G$21,'2 Zůstatková hodnota'!$F49,0)+IF(AB10=0,0,$F49))),IF(N19-'0 Úvod'!$G$21&gt;$K$38,0,IF(N$19='0 Úvod'!$G$21,'2 Zůstatková hodnota'!$F49,0)+IF(AB10=0,0,$F49))),0)</f>
        <v>0</v>
      </c>
      <c r="O26" s="973">
        <f>IF(O19&lt;='0 Úvod'!$G$19+'0 Úvod'!$J$19-1,IF(AC10&gt;0,IF(O19-'0 Úvod'!$G$21&gt;$K$38,0,IF(O19-'0 Úvod'!$G$21-$K$38&gt;-1,($K$38-ROUNDDOWN($K$38,0))*$F49,IF(O$19='0 Úvod'!$G$21,'2 Zůstatková hodnota'!$F49,0)+IF(AC10=0,0,$F49))),IF(O19-'0 Úvod'!$G$21&gt;$K$38,0,IF(O$19='0 Úvod'!$G$21,'2 Zůstatková hodnota'!$F49,0)+IF(AC10=0,0,$F49))),0)</f>
        <v>0</v>
      </c>
      <c r="P26" s="973">
        <f>IF(P19&lt;='0 Úvod'!$G$19+'0 Úvod'!$J$19-1,IF(AD10&gt;0,IF(P19-'0 Úvod'!$G$21&gt;$K$38,0,IF(P19-'0 Úvod'!$G$21-$K$38&gt;-1,($K$38-ROUNDDOWN($K$38,0))*$F49,IF(P$19='0 Úvod'!$G$21,'2 Zůstatková hodnota'!$F49,0)+IF(AD10=0,0,$F49))),IF(P19-'0 Úvod'!$G$21&gt;$K$38,0,IF(P$19='0 Úvod'!$G$21,'2 Zůstatková hodnota'!$F49,0)+IF(AD10=0,0,$F49))),0)</f>
        <v>0</v>
      </c>
      <c r="Q26" s="973">
        <f>IF(Q19&lt;='0 Úvod'!$G$19+'0 Úvod'!$J$19-1,IF(AE10&gt;0,IF(Q19-'0 Úvod'!$G$21&gt;$K$38,0,IF(Q19-'0 Úvod'!$G$21-$K$38&gt;-1,($K$38-ROUNDDOWN($K$38,0))*$F49,IF(Q$19='0 Úvod'!$G$21,'2 Zůstatková hodnota'!$F49,0)+IF(AE10=0,0,$F49))),IF(Q19-'0 Úvod'!$G$21&gt;$K$38,0,IF(Q$19='0 Úvod'!$G$21,'2 Zůstatková hodnota'!$F49,0)+IF(AE10=0,0,$F49))),0)</f>
        <v>0</v>
      </c>
      <c r="R26" s="973">
        <f>IF(R19&lt;='0 Úvod'!$G$19+'0 Úvod'!$J$19-1,IF(AF10&gt;0,IF(R19-'0 Úvod'!$G$21&gt;$K$38,0,IF(R19-'0 Úvod'!$G$21-$K$38&gt;-1,($K$38-ROUNDDOWN($K$38,0))*$F49,IF(R$19='0 Úvod'!$G$21,'2 Zůstatková hodnota'!$F49,0)+IF(AF10=0,0,$F49))),IF(R19-'0 Úvod'!$G$21&gt;$K$38,0,IF(R$19='0 Úvod'!$G$21,'2 Zůstatková hodnota'!$F49,0)+IF(AF10=0,0,$F49))),0)</f>
        <v>0</v>
      </c>
      <c r="S26" s="973">
        <f>IF(S19&lt;='0 Úvod'!$G$19+'0 Úvod'!$J$19-1,IF(AG10&gt;0,IF(S19-'0 Úvod'!$G$21&gt;$K$38,0,IF(S19-'0 Úvod'!$G$21-$K$38&gt;-1,($K$38-ROUNDDOWN($K$38,0))*$F49,IF(S$19='0 Úvod'!$G$21,'2 Zůstatková hodnota'!$F49,0)+IF(AG10=0,0,$F49))),IF(S19-'0 Úvod'!$G$21&gt;$K$38,0,IF(S$19='0 Úvod'!$G$21,'2 Zůstatková hodnota'!$F49,0)+IF(AG10=0,0,$F49))),0)</f>
        <v>0</v>
      </c>
      <c r="T26" s="973">
        <f>IF(T19&lt;='0 Úvod'!$G$19+'0 Úvod'!$J$19-1,IF(AH10&gt;0,IF(T19-'0 Úvod'!$G$21&gt;$K$38,0,IF(T19-'0 Úvod'!$G$21-$K$38&gt;-1,($K$38-ROUNDDOWN($K$38,0))*$F49,IF(T$19='0 Úvod'!$G$21,'2 Zůstatková hodnota'!$F49,0)+IF(AH10=0,0,$F49))),IF(T19-'0 Úvod'!$G$21&gt;$K$38,0,IF(T$19='0 Úvod'!$G$21,'2 Zůstatková hodnota'!$F49,0)+IF(AH10=0,0,$F49))),0)</f>
        <v>0</v>
      </c>
      <c r="U26" s="973">
        <f>IF(U19&lt;='0 Úvod'!$G$19+'0 Úvod'!$J$19-1,IF(AI10&gt;0,IF(U19-'0 Úvod'!$G$21&gt;$K$38,0,IF(U19-'0 Úvod'!$G$21-$K$38&gt;-1,($K$38-ROUNDDOWN($K$38,0))*$F49,IF(U$19='0 Úvod'!$G$21,'2 Zůstatková hodnota'!$F49,0)+IF(AI10=0,0,$F49))),IF(U19-'0 Úvod'!$G$21&gt;$K$38,0,IF(U$19='0 Úvod'!$G$21,'2 Zůstatková hodnota'!$F49,0)+IF(AI10=0,0,$F49))),0)</f>
        <v>0</v>
      </c>
      <c r="V26" s="973">
        <f>IF(V19&lt;='0 Úvod'!$G$19+'0 Úvod'!$J$19-1,IF(AJ10&gt;0,IF(V19-'0 Úvod'!$G$21&gt;$K$38,0,IF(V19-'0 Úvod'!$G$21-$K$38&gt;-1,($K$38-ROUNDDOWN($K$38,0))*$F49,IF(V$19='0 Úvod'!$G$21,'2 Zůstatková hodnota'!$F49,0)+IF(AJ10=0,0,$F49))),IF(V19-'0 Úvod'!$G$21&gt;$K$38,0,IF(V$19='0 Úvod'!$G$21,'2 Zůstatková hodnota'!$F49,0)+IF(AJ10=0,0,$F49))),0)</f>
        <v>0</v>
      </c>
      <c r="W26" s="973">
        <f>IF(W19&lt;='0 Úvod'!$G$19+'0 Úvod'!$J$19-1,IF(AK10&gt;0,IF(W19-'0 Úvod'!$G$21&gt;$K$38,0,IF(W19-'0 Úvod'!$G$21-$K$38&gt;-1,($K$38-ROUNDDOWN($K$38,0))*$F49,IF(W$19='0 Úvod'!$G$21,'2 Zůstatková hodnota'!$F49,0)+IF(AK10=0,0,$F49))),IF(W19-'0 Úvod'!$G$21&gt;$K$38,0,IF(W$19='0 Úvod'!$G$21,'2 Zůstatková hodnota'!$F49,0)+IF(AK10=0,0,$F49))),0)</f>
        <v>0</v>
      </c>
      <c r="X26" s="973">
        <f>IF(X19&lt;='0 Úvod'!$G$19+'0 Úvod'!$J$19-1,IF(AL10&gt;0,IF(X19-'0 Úvod'!$G$21&gt;$K$38,0,IF(X19-'0 Úvod'!$G$21-$K$38&gt;-1,($K$38-ROUNDDOWN($K$38,0))*$F49,IF(X$19='0 Úvod'!$G$21,'2 Zůstatková hodnota'!$F49,0)+IF(AL10=0,0,$F49))),IF(X19-'0 Úvod'!$G$21&gt;$K$38,0,IF(X$19='0 Úvod'!$G$21,'2 Zůstatková hodnota'!$F49,0)+IF(AL10=0,0,$F49))),0)</f>
        <v>0</v>
      </c>
      <c r="Y26" s="973">
        <f>IF(Y19&lt;='0 Úvod'!$G$19+'0 Úvod'!$J$19-1,IF(AM10&gt;0,IF(Y19-'0 Úvod'!$G$21&gt;$K$38,0,IF(Y19-'0 Úvod'!$G$21-$K$38&gt;-1,($K$38-ROUNDDOWN($K$38,0))*$F49,IF(Y$19='0 Úvod'!$G$21,'2 Zůstatková hodnota'!$F49,0)+IF(AM10=0,0,$F49))),IF(Y19-'0 Úvod'!$G$21&gt;$K$38,0,IF(Y$19='0 Úvod'!$G$21,'2 Zůstatková hodnota'!$F49,0)+IF(AM10=0,0,$F49))),0)</f>
        <v>0</v>
      </c>
      <c r="Z26" s="973">
        <f>IF(Z19&lt;='0 Úvod'!$G$19+'0 Úvod'!$J$19-1,IF(AN10&gt;0,IF(Z19-'0 Úvod'!$G$21&gt;$K$38,0,IF(Z19-'0 Úvod'!$G$21-$K$38&gt;-1,($K$38-ROUNDDOWN($K$38,0))*$F49,IF(Z$19='0 Úvod'!$G$21,'2 Zůstatková hodnota'!$F49,0)+IF(AN10=0,0,$F49))),IF(Z19-'0 Úvod'!$G$21&gt;$K$38,0,IF(Z$19='0 Úvod'!$G$21,'2 Zůstatková hodnota'!$F49,0)+IF(AN10=0,0,$F49))),0)</f>
        <v>0</v>
      </c>
      <c r="AA26" s="973">
        <f>IF(AA19&lt;='0 Úvod'!$G$19+'0 Úvod'!$J$19-1,IF(AO10&gt;0,IF(AA19-'0 Úvod'!$G$21&gt;$K$38,0,IF(AA19-'0 Úvod'!$G$21-$K$38&gt;-1,($K$38-ROUNDDOWN($K$38,0))*$F49,IF(AA$19='0 Úvod'!$G$21,'2 Zůstatková hodnota'!$F49,0)+IF(AO10=0,0,$F49))),IF(AA19-'0 Úvod'!$G$21&gt;$K$38,0,IF(AA$19='0 Úvod'!$G$21,'2 Zůstatková hodnota'!$F49,0)+IF(AO10=0,0,$F49))),0)</f>
        <v>0</v>
      </c>
      <c r="AB26" s="973">
        <f>IF(AB19&lt;='0 Úvod'!$G$19+'0 Úvod'!$J$19-1,IF(AP10&gt;0,IF(AB19-'0 Úvod'!$G$21&gt;$K$38,0,IF(AB19-'0 Úvod'!$G$21-$K$38&gt;-1,($K$38-ROUNDDOWN($K$38,0))*$F49,IF(AB$19='0 Úvod'!$G$21,'2 Zůstatková hodnota'!$F49,0)+IF(AP10=0,0,$F49))),IF(AB19-'0 Úvod'!$G$21&gt;$K$38,0,IF(AB$19='0 Úvod'!$G$21,'2 Zůstatková hodnota'!$F49,0)+IF(AP10=0,0,$F49))),0)</f>
        <v>0</v>
      </c>
      <c r="AC26" s="974">
        <f>IF(AC19&lt;='0 Úvod'!$G$19+'0 Úvod'!$J$19-1,IF(AQ10&gt;0,IF(AC19-'0 Úvod'!$G$21&gt;$K$38,0,IF(AC19-'0 Úvod'!$G$21-$K$38&gt;-1,($K$38-ROUNDDOWN($K$38,0))*$F49,IF(AC$19='0 Úvod'!$G$21,'2 Zůstatková hodnota'!$F49,0)+IF(AQ10=0,0,$F49))),IF(AC19-'0 Úvod'!$G$21&gt;$K$38,0,IF(AC$19='0 Úvod'!$G$21,'2 Zůstatková hodnota'!$F49,0)+IF(AQ10=0,0,$F49))),0)</f>
        <v>0</v>
      </c>
    </row>
    <row r="27" spans="2:29" ht="11.4">
      <c r="B27" s="164"/>
      <c r="C27" s="125" t="str">
        <f t="shared" si="6"/>
        <v>Trakce</v>
      </c>
      <c r="D27" s="179"/>
      <c r="E27" s="977" t="e">
        <f>IF(E19&lt;='0 Úvod'!$G$19+'0 Úvod'!$J$19-1,IF(S11&gt;0,IF(E19-'0 Úvod'!$G$21&gt;$K$40,0,IF(E19-'0 Úvod'!$G$21-$K$40&gt;-1,($K$40-ROUNDDOWN($K$40,0))*$F50,IF(E$19='0 Úvod'!$G$21,'2 Zůstatková hodnota'!$F50,0)+IF(S11=0,0,$F50))),IF(E19-'0 Úvod'!$G$21&gt;$K$40,0,IF(E$19='0 Úvod'!$G$21,'2 Zůstatková hodnota'!$F50,0)+IF(S11=0,0,$F50))),0)</f>
        <v>#DIV/0!</v>
      </c>
      <c r="F27" s="973" t="e">
        <f>IF(F19&lt;='0 Úvod'!$G$19+'0 Úvod'!$J$19-1,IF(T11&gt;0,IF(F19-'0 Úvod'!$G$21&gt;$K$40,0,IF(F19-'0 Úvod'!$G$21-$K$40&gt;-1,($K$40-ROUNDDOWN($K$40,0))*$F50,IF(F$19='0 Úvod'!$G$21,'2 Zůstatková hodnota'!$F50,0)+IF(T11=0,0,$F50))),IF(F19-'0 Úvod'!$G$21&gt;$K$40,0,IF(F$19='0 Úvod'!$G$21,'2 Zůstatková hodnota'!$F50,0)+IF(T11=0,0,$F50))),0)</f>
        <v>#DIV/0!</v>
      </c>
      <c r="G27" s="973" t="e">
        <f>IF(G19&lt;='0 Úvod'!$G$19+'0 Úvod'!$J$19-1,IF(U11&gt;0,IF(G19-'0 Úvod'!$G$21&gt;$K$40,0,IF(G19-'0 Úvod'!$G$21-$K$40&gt;-1,($K$40-ROUNDDOWN($K$40,0))*$F50,IF(G$19='0 Úvod'!$G$21,'2 Zůstatková hodnota'!$F50,0)+IF(U11=0,0,$F50))),IF(G19-'0 Úvod'!$G$21&gt;$K$40,0,IF(G$19='0 Úvod'!$G$21,'2 Zůstatková hodnota'!$F50,0)+IF(U11=0,0,$F50))),0)</f>
        <v>#DIV/0!</v>
      </c>
      <c r="H27" s="973" t="e">
        <f>IF(H19&lt;='0 Úvod'!$G$19+'0 Úvod'!$J$19-1,IF(V11&gt;0,IF(H19-'0 Úvod'!$G$21&gt;$K$40,0,IF(H19-'0 Úvod'!$G$21-$K$40&gt;-1,($K$40-ROUNDDOWN($K$40,0))*$F50,IF(H$19='0 Úvod'!$G$21,'2 Zůstatková hodnota'!$F50,0)+IF(V11=0,0,$F50))),IF(H19-'0 Úvod'!$G$21&gt;$K$40,0,IF(H$19='0 Úvod'!$G$21,'2 Zůstatková hodnota'!$F50,0)+IF(V11=0,0,$F50))),0)</f>
        <v>#DIV/0!</v>
      </c>
      <c r="I27" s="973" t="e">
        <f>IF(I19&lt;='0 Úvod'!$G$19+'0 Úvod'!$J$19-1,IF(W11&gt;0,IF(I19-'0 Úvod'!$G$21&gt;$K$40,0,IF(I19-'0 Úvod'!$G$21-$K$40&gt;-1,($K$40-ROUNDDOWN($K$40,0))*$F50,IF(I$19='0 Úvod'!$G$21,'2 Zůstatková hodnota'!$F50,0)+IF(W11=0,0,$F50))),IF(I19-'0 Úvod'!$G$21&gt;$K$40,0,IF(I$19='0 Úvod'!$G$21,'2 Zůstatková hodnota'!$F50,0)+IF(W11=0,0,$F50))),0)</f>
        <v>#DIV/0!</v>
      </c>
      <c r="J27" s="973">
        <f>IF(J19&lt;='0 Úvod'!$G$19+'0 Úvod'!$J$19-1,IF(X11&gt;0,IF(J19-'0 Úvod'!$G$21&gt;$K$40,0,IF(J19-'0 Úvod'!$G$21-$K$40&gt;-1,($K$40-ROUNDDOWN($K$40,0))*$F50,IF(J$19='0 Úvod'!$G$21,'2 Zůstatková hodnota'!$F50,0)+IF(X11=0,0,$F50))),IF(J19-'0 Úvod'!$G$21&gt;$K$40,0,IF(J$19='0 Úvod'!$G$21,'2 Zůstatková hodnota'!$F50,0)+IF(X11=0,0,$F50))),0)</f>
        <v>0</v>
      </c>
      <c r="K27" s="973">
        <f>IF(K19&lt;='0 Úvod'!$G$19+'0 Úvod'!$J$19-1,IF(Y11&gt;0,IF(K19-'0 Úvod'!$G$21&gt;$K$40,0,IF(K19-'0 Úvod'!$G$21-$K$40&gt;-1,($K$40-ROUNDDOWN($K$40,0))*$F50,IF(K$19='0 Úvod'!$G$21,'2 Zůstatková hodnota'!$F50,0)+IF(Y11=0,0,$F50))),IF(K19-'0 Úvod'!$G$21&gt;$K$40,0,IF(K$19='0 Úvod'!$G$21,'2 Zůstatková hodnota'!$F50,0)+IF(Y11=0,0,$F50))),0)</f>
        <v>0</v>
      </c>
      <c r="L27" s="973">
        <f>IF(L19&lt;='0 Úvod'!$G$19+'0 Úvod'!$J$19-1,IF(Z11&gt;0,IF(L19-'0 Úvod'!$G$21&gt;$K$40,0,IF(L19-'0 Úvod'!$G$21-$K$40&gt;-1,($K$40-ROUNDDOWN($K$40,0))*$F50,IF(L$19='0 Úvod'!$G$21,'2 Zůstatková hodnota'!$F50,0)+IF(Z11=0,0,$F50))),IF(L19-'0 Úvod'!$G$21&gt;$K$40,0,IF(L$19='0 Úvod'!$G$21,'2 Zůstatková hodnota'!$F50,0)+IF(Z11=0,0,$F50))),0)</f>
        <v>0</v>
      </c>
      <c r="M27" s="973">
        <f>IF(M19&lt;='0 Úvod'!$G$19+'0 Úvod'!$J$19-1,IF(AA11&gt;0,IF(M19-'0 Úvod'!$G$21&gt;$K$40,0,IF(M19-'0 Úvod'!$G$21-$K$40&gt;-1,($K$40-ROUNDDOWN($K$40,0))*$F50,IF(M$19='0 Úvod'!$G$21,'2 Zůstatková hodnota'!$F50,0)+IF(AA11=0,0,$F50))),IF(M19-'0 Úvod'!$G$21&gt;$K$40,0,IF(M$19='0 Úvod'!$G$21,'2 Zůstatková hodnota'!$F50,0)+IF(AA11=0,0,$F50))),0)</f>
        <v>0</v>
      </c>
      <c r="N27" s="973">
        <f>IF(N19&lt;='0 Úvod'!$G$19+'0 Úvod'!$J$19-1,IF(AB11&gt;0,IF(N19-'0 Úvod'!$G$21&gt;$K$40,0,IF(N19-'0 Úvod'!$G$21-$K$40&gt;-1,($K$40-ROUNDDOWN($K$40,0))*$F50,IF(N$19='0 Úvod'!$G$21,'2 Zůstatková hodnota'!$F50,0)+IF(AB11=0,0,$F50))),IF(N19-'0 Úvod'!$G$21&gt;$K$40,0,IF(N$19='0 Úvod'!$G$21,'2 Zůstatková hodnota'!$F50,0)+IF(AB11=0,0,$F50))),0)</f>
        <v>0</v>
      </c>
      <c r="O27" s="973">
        <f>IF(O19&lt;='0 Úvod'!$G$19+'0 Úvod'!$J$19-1,IF(AC11&gt;0,IF(O19-'0 Úvod'!$G$21&gt;$K$40,0,IF(O19-'0 Úvod'!$G$21-$K$40&gt;-1,($K$40-ROUNDDOWN($K$40,0))*$F50,IF(O$19='0 Úvod'!$G$21,'2 Zůstatková hodnota'!$F50,0)+IF(AC11=0,0,$F50))),IF(O19-'0 Úvod'!$G$21&gt;$K$40,0,IF(O$19='0 Úvod'!$G$21,'2 Zůstatková hodnota'!$F50,0)+IF(AC11=0,0,$F50))),0)</f>
        <v>0</v>
      </c>
      <c r="P27" s="973">
        <f>IF(P19&lt;='0 Úvod'!$G$19+'0 Úvod'!$J$19-1,IF(AD11&gt;0,IF(P19-'0 Úvod'!$G$21&gt;$K$40,0,IF(P19-'0 Úvod'!$G$21-$K$40&gt;-1,($K$40-ROUNDDOWN($K$40,0))*$F50,IF(P$19='0 Úvod'!$G$21,'2 Zůstatková hodnota'!$F50,0)+IF(AD11=0,0,$F50))),IF(P19-'0 Úvod'!$G$21&gt;$K$40,0,IF(P$19='0 Úvod'!$G$21,'2 Zůstatková hodnota'!$F50,0)+IF(AD11=0,0,$F50))),0)</f>
        <v>0</v>
      </c>
      <c r="Q27" s="973">
        <f>IF(Q19&lt;='0 Úvod'!$G$19+'0 Úvod'!$J$19-1,IF(AE11&gt;0,IF(Q19-'0 Úvod'!$G$21&gt;$K$40,0,IF(Q19-'0 Úvod'!$G$21-$K$40&gt;-1,($K$40-ROUNDDOWN($K$40,0))*$F50,IF(Q$19='0 Úvod'!$G$21,'2 Zůstatková hodnota'!$F50,0)+IF(AE11=0,0,$F50))),IF(Q19-'0 Úvod'!$G$21&gt;$K$40,0,IF(Q$19='0 Úvod'!$G$21,'2 Zůstatková hodnota'!$F50,0)+IF(AE11=0,0,$F50))),0)</f>
        <v>0</v>
      </c>
      <c r="R27" s="973">
        <f>IF(R19&lt;='0 Úvod'!$G$19+'0 Úvod'!$J$19-1,IF(AF11&gt;0,IF(R19-'0 Úvod'!$G$21&gt;$K$40,0,IF(R19-'0 Úvod'!$G$21-$K$40&gt;-1,($K$40-ROUNDDOWN($K$40,0))*$F50,IF(R$19='0 Úvod'!$G$21,'2 Zůstatková hodnota'!$F50,0)+IF(AF11=0,0,$F50))),IF(R19-'0 Úvod'!$G$21&gt;$K$40,0,IF(R$19='0 Úvod'!$G$21,'2 Zůstatková hodnota'!$F50,0)+IF(AF11=0,0,$F50))),0)</f>
        <v>0</v>
      </c>
      <c r="S27" s="973">
        <f>IF(S19&lt;='0 Úvod'!$G$19+'0 Úvod'!$J$19-1,IF(AG11&gt;0,IF(S19-'0 Úvod'!$G$21&gt;$K$40,0,IF(S19-'0 Úvod'!$G$21-$K$40&gt;-1,($K$40-ROUNDDOWN($K$40,0))*$F50,IF(S$19='0 Úvod'!$G$21,'2 Zůstatková hodnota'!$F50,0)+IF(AG11=0,0,$F50))),IF(S19-'0 Úvod'!$G$21&gt;$K$40,0,IF(S$19='0 Úvod'!$G$21,'2 Zůstatková hodnota'!$F50,0)+IF(AG11=0,0,$F50))),0)</f>
        <v>0</v>
      </c>
      <c r="T27" s="973">
        <f>IF(T19&lt;='0 Úvod'!$G$19+'0 Úvod'!$J$19-1,IF(AH11&gt;0,IF(T19-'0 Úvod'!$G$21&gt;$K$40,0,IF(T19-'0 Úvod'!$G$21-$K$40&gt;-1,($K$40-ROUNDDOWN($K$40,0))*$F50,IF(T$19='0 Úvod'!$G$21,'2 Zůstatková hodnota'!$F50,0)+IF(AH11=0,0,$F50))),IF(T19-'0 Úvod'!$G$21&gt;$K$40,0,IF(T$19='0 Úvod'!$G$21,'2 Zůstatková hodnota'!$F50,0)+IF(AH11=0,0,$F50))),0)</f>
        <v>0</v>
      </c>
      <c r="U27" s="973">
        <f>IF(U19&lt;='0 Úvod'!$G$19+'0 Úvod'!$J$19-1,IF(AI11&gt;0,IF(U19-'0 Úvod'!$G$21&gt;$K$40,0,IF(U19-'0 Úvod'!$G$21-$K$40&gt;-1,($K$40-ROUNDDOWN($K$40,0))*$F50,IF(U$19='0 Úvod'!$G$21,'2 Zůstatková hodnota'!$F50,0)+IF(AI11=0,0,$F50))),IF(U19-'0 Úvod'!$G$21&gt;$K$40,0,IF(U$19='0 Úvod'!$G$21,'2 Zůstatková hodnota'!$F50,0)+IF(AI11=0,0,$F50))),0)</f>
        <v>0</v>
      </c>
      <c r="V27" s="973">
        <f>IF(V19&lt;='0 Úvod'!$G$19+'0 Úvod'!$J$19-1,IF(AJ11&gt;0,IF(V19-'0 Úvod'!$G$21&gt;$K$40,0,IF(V19-'0 Úvod'!$G$21-$K$40&gt;-1,($K$40-ROUNDDOWN($K$40,0))*$F50,IF(V$19='0 Úvod'!$G$21,'2 Zůstatková hodnota'!$F50,0)+IF(AJ11=0,0,$F50))),IF(V19-'0 Úvod'!$G$21&gt;$K$40,0,IF(V$19='0 Úvod'!$G$21,'2 Zůstatková hodnota'!$F50,0)+IF(AJ11=0,0,$F50))),0)</f>
        <v>0</v>
      </c>
      <c r="W27" s="973">
        <f>IF(W19&lt;='0 Úvod'!$G$19+'0 Úvod'!$J$19-1,IF(AK11&gt;0,IF(W19-'0 Úvod'!$G$21&gt;$K$40,0,IF(W19-'0 Úvod'!$G$21-$K$40&gt;-1,($K$40-ROUNDDOWN($K$40,0))*$F50,IF(W$19='0 Úvod'!$G$21,'2 Zůstatková hodnota'!$F50,0)+IF(AK11=0,0,$F50))),IF(W19-'0 Úvod'!$G$21&gt;$K$40,0,IF(W$19='0 Úvod'!$G$21,'2 Zůstatková hodnota'!$F50,0)+IF(AK11=0,0,$F50))),0)</f>
        <v>0</v>
      </c>
      <c r="X27" s="973">
        <f>IF(X19&lt;='0 Úvod'!$G$19+'0 Úvod'!$J$19-1,IF(AL11&gt;0,IF(X19-'0 Úvod'!$G$21&gt;$K$40,0,IF(X19-'0 Úvod'!$G$21-$K$40&gt;-1,($K$40-ROUNDDOWN($K$40,0))*$F50,IF(X$19='0 Úvod'!$G$21,'2 Zůstatková hodnota'!$F50,0)+IF(AL11=0,0,$F50))),IF(X19-'0 Úvod'!$G$21&gt;$K$40,0,IF(X$19='0 Úvod'!$G$21,'2 Zůstatková hodnota'!$F50,0)+IF(AL11=0,0,$F50))),0)</f>
        <v>0</v>
      </c>
      <c r="Y27" s="973">
        <f>IF(Y19&lt;='0 Úvod'!$G$19+'0 Úvod'!$J$19-1,IF(AM11&gt;0,IF(Y19-'0 Úvod'!$G$21&gt;$K$40,0,IF(Y19-'0 Úvod'!$G$21-$K$40&gt;-1,($K$40-ROUNDDOWN($K$40,0))*$F50,IF(Y$19='0 Úvod'!$G$21,'2 Zůstatková hodnota'!$F50,0)+IF(AM11=0,0,$F50))),IF(Y19-'0 Úvod'!$G$21&gt;$K$40,0,IF(Y$19='0 Úvod'!$G$21,'2 Zůstatková hodnota'!$F50,0)+IF(AM11=0,0,$F50))),0)</f>
        <v>0</v>
      </c>
      <c r="Z27" s="973">
        <f>IF(Z19&lt;='0 Úvod'!$G$19+'0 Úvod'!$J$19-1,IF(AN11&gt;0,IF(Z19-'0 Úvod'!$G$21&gt;$K$40,0,IF(Z19-'0 Úvod'!$G$21-$K$40&gt;-1,($K$40-ROUNDDOWN($K$40,0))*$F50,IF(Z$19='0 Úvod'!$G$21,'2 Zůstatková hodnota'!$F50,0)+IF(AN11=0,0,$F50))),IF(Z19-'0 Úvod'!$G$21&gt;$K$40,0,IF(Z$19='0 Úvod'!$G$21,'2 Zůstatková hodnota'!$F50,0)+IF(AN11=0,0,$F50))),0)</f>
        <v>0</v>
      </c>
      <c r="AA27" s="973">
        <f>IF(AA19&lt;='0 Úvod'!$G$19+'0 Úvod'!$J$19-1,IF(AO11&gt;0,IF(AA19-'0 Úvod'!$G$21&gt;$K$40,0,IF(AA19-'0 Úvod'!$G$21-$K$40&gt;-1,($K$40-ROUNDDOWN($K$40,0))*$F50,IF(AA$19='0 Úvod'!$G$21,'2 Zůstatková hodnota'!$F50,0)+IF(AO11=0,0,$F50))),IF(AA19-'0 Úvod'!$G$21&gt;$K$40,0,IF(AA$19='0 Úvod'!$G$21,'2 Zůstatková hodnota'!$F50,0)+IF(AO11=0,0,$F50))),0)</f>
        <v>0</v>
      </c>
      <c r="AB27" s="973">
        <f>IF(AB19&lt;='0 Úvod'!$G$19+'0 Úvod'!$J$19-1,IF(AP11&gt;0,IF(AB19-'0 Úvod'!$G$21&gt;$K$40,0,IF(AB19-'0 Úvod'!$G$21-$K$40&gt;-1,($K$40-ROUNDDOWN($K$40,0))*$F50,IF(AB$19='0 Úvod'!$G$21,'2 Zůstatková hodnota'!$F50,0)+IF(AP11=0,0,$F50))),IF(AB19-'0 Úvod'!$G$21&gt;$K$40,0,IF(AB$19='0 Úvod'!$G$21,'2 Zůstatková hodnota'!$F50,0)+IF(AP11=0,0,$F50))),0)</f>
        <v>0</v>
      </c>
      <c r="AC27" s="974">
        <f>IF(AC19&lt;='0 Úvod'!$G$19+'0 Úvod'!$J$19-1,IF(AQ11&gt;0,IF(AC19-'0 Úvod'!$G$21&gt;$K$40,0,IF(AC19-'0 Úvod'!$G$21-$K$40&gt;-1,($K$40-ROUNDDOWN($K$40,0))*$F50,IF(AC$19='0 Úvod'!$G$21,'2 Zůstatková hodnota'!$F50,0)+IF(AQ11=0,0,$F50))),IF(AC19-'0 Úvod'!$G$21&gt;$K$40,0,IF(AC$19='0 Úvod'!$G$21,'2 Zůstatková hodnota'!$F50,0)+IF(AQ11=0,0,$F50))),0)</f>
        <v>0</v>
      </c>
    </row>
    <row r="28" spans="2:29" ht="11.4">
      <c r="B28" s="164"/>
      <c r="C28" s="125" t="str">
        <f t="shared" si="6"/>
        <v>Inženýrské sítě (trubní vedení, kabelovody)</v>
      </c>
      <c r="D28" s="179"/>
      <c r="E28" s="977" t="e">
        <f>IF(E19&lt;='0 Úvod'!$G$19+'0 Úvod'!$J$19-1,IF(S12&gt;0,IF(E19-'0 Úvod'!$G$21&gt;$R$36,0,IF(E19-'0 Úvod'!$G$21-$R$36&gt;-1,($R$36-ROUNDDOWN($R$36,0))*$F51,IF(E$19='0 Úvod'!$G$21,'2 Zůstatková hodnota'!$F51,0)+IF(S12=0,0,$F51))),IF(E19-'0 Úvod'!$G$21&gt;$R$36,0,IF(E$19='0 Úvod'!$G$21,'2 Zůstatková hodnota'!$F51,0)+IF(S12=0,0,$F51))),0)</f>
        <v>#DIV/0!</v>
      </c>
      <c r="F28" s="973" t="e">
        <f>IF(F19&lt;='0 Úvod'!$G$19+'0 Úvod'!$J$19-1,IF(T12&gt;0,IF(F19-'0 Úvod'!$G$21&gt;$R$36,0,IF(F19-'0 Úvod'!$G$21-$R$36&gt;-1,($R$36-ROUNDDOWN($R$36,0))*$F51,IF(F$19='0 Úvod'!$G$21,'2 Zůstatková hodnota'!$F51,0)+IF(T12=0,0,$F51))),IF(F19-'0 Úvod'!$G$21&gt;$R$36,0,IF(F$19='0 Úvod'!$G$21,'2 Zůstatková hodnota'!$F51,0)+IF(T12=0,0,$F51))),0)</f>
        <v>#DIV/0!</v>
      </c>
      <c r="G28" s="973" t="e">
        <f>IF(G19&lt;='0 Úvod'!$G$19+'0 Úvod'!$J$19-1,IF(U12&gt;0,IF(G19-'0 Úvod'!$G$21&gt;$R$36,0,IF(G19-'0 Úvod'!$G$21-$R$36&gt;-1,($R$36-ROUNDDOWN($R$36,0))*$F51,IF(G$19='0 Úvod'!$G$21,'2 Zůstatková hodnota'!$F51,0)+IF(U12=0,0,$F51))),IF(G19-'0 Úvod'!$G$21&gt;$R$36,0,IF(G$19='0 Úvod'!$G$21,'2 Zůstatková hodnota'!$F51,0)+IF(U12=0,0,$F51))),0)</f>
        <v>#DIV/0!</v>
      </c>
      <c r="H28" s="973" t="e">
        <f>IF(H19&lt;='0 Úvod'!$G$19+'0 Úvod'!$J$19-1,IF(V12&gt;0,IF(H19-'0 Úvod'!$G$21&gt;$R$36,0,IF(H19-'0 Úvod'!$G$21-$R$36&gt;-1,($R$36-ROUNDDOWN($R$36,0))*$F51,IF(H$19='0 Úvod'!$G$21,'2 Zůstatková hodnota'!$F51,0)+IF(V12=0,0,$F51))),IF(H19-'0 Úvod'!$G$21&gt;$R$36,0,IF(H$19='0 Úvod'!$G$21,'2 Zůstatková hodnota'!$F51,0)+IF(V12=0,0,$F51))),0)</f>
        <v>#DIV/0!</v>
      </c>
      <c r="I28" s="973" t="e">
        <f>IF(I19&lt;='0 Úvod'!$G$19+'0 Úvod'!$J$19-1,IF(W12&gt;0,IF(I19-'0 Úvod'!$G$21&gt;$R$36,0,IF(I19-'0 Úvod'!$G$21-$R$36&gt;-1,($R$36-ROUNDDOWN($R$36,0))*$F51,IF(I$19='0 Úvod'!$G$21,'2 Zůstatková hodnota'!$F51,0)+IF(W12=0,0,$F51))),IF(I19-'0 Úvod'!$G$21&gt;$R$36,0,IF(I$19='0 Úvod'!$G$21,'2 Zůstatková hodnota'!$F51,0)+IF(W12=0,0,$F51))),0)</f>
        <v>#DIV/0!</v>
      </c>
      <c r="J28" s="973">
        <f>IF(J19&lt;='0 Úvod'!$G$19+'0 Úvod'!$J$19-1,IF(X12&gt;0,IF(J19-'0 Úvod'!$G$21&gt;$R$36,0,IF(J19-'0 Úvod'!$G$21-$R$36&gt;-1,($R$36-ROUNDDOWN($R$36,0))*$F51,IF(J$19='0 Úvod'!$G$21,'2 Zůstatková hodnota'!$F51,0)+IF(X12=0,0,$F51))),IF(J19-'0 Úvod'!$G$21&gt;$R$36,0,IF(J$19='0 Úvod'!$G$21,'2 Zůstatková hodnota'!$F51,0)+IF(X12=0,0,$F51))),0)</f>
        <v>0</v>
      </c>
      <c r="K28" s="973">
        <f>IF(K19&lt;='0 Úvod'!$G$19+'0 Úvod'!$J$19-1,IF(Y12&gt;0,IF(K19-'0 Úvod'!$G$21&gt;$R$36,0,IF(K19-'0 Úvod'!$G$21-$R$36&gt;-1,($R$36-ROUNDDOWN($R$36,0))*$F51,IF(K$19='0 Úvod'!$G$21,'2 Zůstatková hodnota'!$F51,0)+IF(Y12=0,0,$F51))),IF(K19-'0 Úvod'!$G$21&gt;$R$36,0,IF(K$19='0 Úvod'!$G$21,'2 Zůstatková hodnota'!$F51,0)+IF(Y12=0,0,$F51))),0)</f>
        <v>0</v>
      </c>
      <c r="L28" s="973">
        <f>IF(L19&lt;='0 Úvod'!$G$19+'0 Úvod'!$J$19-1,IF(Z12&gt;0,IF(L19-'0 Úvod'!$G$21&gt;$R$36,0,IF(L19-'0 Úvod'!$G$21-$R$36&gt;-1,($R$36-ROUNDDOWN($R$36,0))*$F51,IF(L$19='0 Úvod'!$G$21,'2 Zůstatková hodnota'!$F51,0)+IF(Z12=0,0,$F51))),IF(L19-'0 Úvod'!$G$21&gt;$R$36,0,IF(L$19='0 Úvod'!$G$21,'2 Zůstatková hodnota'!$F51,0)+IF(Z12=0,0,$F51))),0)</f>
        <v>0</v>
      </c>
      <c r="M28" s="973">
        <f>IF(M19&lt;='0 Úvod'!$G$19+'0 Úvod'!$J$19-1,IF(AA12&gt;0,IF(M19-'0 Úvod'!$G$21&gt;$R$36,0,IF(M19-'0 Úvod'!$G$21-$R$36&gt;-1,($R$36-ROUNDDOWN($R$36,0))*$F51,IF(M$19='0 Úvod'!$G$21,'2 Zůstatková hodnota'!$F51,0)+IF(AA12=0,0,$F51))),IF(M19-'0 Úvod'!$G$21&gt;$R$36,0,IF(M$19='0 Úvod'!$G$21,'2 Zůstatková hodnota'!$F51,0)+IF(AA12=0,0,$F51))),0)</f>
        <v>0</v>
      </c>
      <c r="N28" s="973">
        <f>IF(N19&lt;='0 Úvod'!$G$19+'0 Úvod'!$J$19-1,IF(AB12&gt;0,IF(N19-'0 Úvod'!$G$21&gt;$R$36,0,IF(N19-'0 Úvod'!$G$21-$R$36&gt;-1,($R$36-ROUNDDOWN($R$36,0))*$F51,IF(N$19='0 Úvod'!$G$21,'2 Zůstatková hodnota'!$F51,0)+IF(AB12=0,0,$F51))),IF(N19-'0 Úvod'!$G$21&gt;$R$36,0,IF(N$19='0 Úvod'!$G$21,'2 Zůstatková hodnota'!$F51,0)+IF(AB12=0,0,$F51))),0)</f>
        <v>0</v>
      </c>
      <c r="O28" s="973">
        <f>IF(O19&lt;='0 Úvod'!$G$19+'0 Úvod'!$J$19-1,IF(AC12&gt;0,IF(O19-'0 Úvod'!$G$21&gt;$R$36,0,IF(O19-'0 Úvod'!$G$21-$R$36&gt;-1,($R$36-ROUNDDOWN($R$36,0))*$F51,IF(O$19='0 Úvod'!$G$21,'2 Zůstatková hodnota'!$F51,0)+IF(AC12=0,0,$F51))),IF(O19-'0 Úvod'!$G$21&gt;$R$36,0,IF(O$19='0 Úvod'!$G$21,'2 Zůstatková hodnota'!$F51,0)+IF(AC12=0,0,$F51))),0)</f>
        <v>0</v>
      </c>
      <c r="P28" s="973">
        <f>IF(P19&lt;='0 Úvod'!$G$19+'0 Úvod'!$J$19-1,IF(AD12&gt;0,IF(P19-'0 Úvod'!$G$21&gt;$R$36,0,IF(P19-'0 Úvod'!$G$21-$R$36&gt;-1,($R$36-ROUNDDOWN($R$36,0))*$F51,IF(P$19='0 Úvod'!$G$21,'2 Zůstatková hodnota'!$F51,0)+IF(AD12=0,0,$F51))),IF(P19-'0 Úvod'!$G$21&gt;$R$36,0,IF(P$19='0 Úvod'!$G$21,'2 Zůstatková hodnota'!$F51,0)+IF(AD12=0,0,$F51))),0)</f>
        <v>0</v>
      </c>
      <c r="Q28" s="973">
        <f>IF(Q19&lt;='0 Úvod'!$G$19+'0 Úvod'!$J$19-1,IF(AE12&gt;0,IF(Q19-'0 Úvod'!$G$21&gt;$R$36,0,IF(Q19-'0 Úvod'!$G$21-$R$36&gt;-1,($R$36-ROUNDDOWN($R$36,0))*$F51,IF(Q$19='0 Úvod'!$G$21,'2 Zůstatková hodnota'!$F51,0)+IF(AE12=0,0,$F51))),IF(Q19-'0 Úvod'!$G$21&gt;$R$36,0,IF(Q$19='0 Úvod'!$G$21,'2 Zůstatková hodnota'!$F51,0)+IF(AE12=0,0,$F51))),0)</f>
        <v>0</v>
      </c>
      <c r="R28" s="973">
        <f>IF(R19&lt;='0 Úvod'!$G$19+'0 Úvod'!$J$19-1,IF(AF12&gt;0,IF(R19-'0 Úvod'!$G$21&gt;$R$36,0,IF(R19-'0 Úvod'!$G$21-$R$36&gt;-1,($R$36-ROUNDDOWN($R$36,0))*$F51,IF(R$19='0 Úvod'!$G$21,'2 Zůstatková hodnota'!$F51,0)+IF(AF12=0,0,$F51))),IF(R19-'0 Úvod'!$G$21&gt;$R$36,0,IF(R$19='0 Úvod'!$G$21,'2 Zůstatková hodnota'!$F51,0)+IF(AF12=0,0,$F51))),0)</f>
        <v>0</v>
      </c>
      <c r="S28" s="973">
        <f>IF(S19&lt;='0 Úvod'!$G$19+'0 Úvod'!$J$19-1,IF(AG12&gt;0,IF(S19-'0 Úvod'!$G$21&gt;$R$36,0,IF(S19-'0 Úvod'!$G$21-$R$36&gt;-1,($R$36-ROUNDDOWN($R$36,0))*$F51,IF(S$19='0 Úvod'!$G$21,'2 Zůstatková hodnota'!$F51,0)+IF(AG12=0,0,$F51))),IF(S19-'0 Úvod'!$G$21&gt;$R$36,0,IF(S$19='0 Úvod'!$G$21,'2 Zůstatková hodnota'!$F51,0)+IF(AG12=0,0,$F51))),0)</f>
        <v>0</v>
      </c>
      <c r="T28" s="973">
        <f>IF(T19&lt;='0 Úvod'!$G$19+'0 Úvod'!$J$19-1,IF(AH12&gt;0,IF(T19-'0 Úvod'!$G$21&gt;$R$36,0,IF(T19-'0 Úvod'!$G$21-$R$36&gt;-1,($R$36-ROUNDDOWN($R$36,0))*$F51,IF(T$19='0 Úvod'!$G$21,'2 Zůstatková hodnota'!$F51,0)+IF(AH12=0,0,$F51))),IF(T19-'0 Úvod'!$G$21&gt;$R$36,0,IF(T$19='0 Úvod'!$G$21,'2 Zůstatková hodnota'!$F51,0)+IF(AH12=0,0,$F51))),0)</f>
        <v>0</v>
      </c>
      <c r="U28" s="973">
        <f>IF(U19&lt;='0 Úvod'!$G$19+'0 Úvod'!$J$19-1,IF(AI12&gt;0,IF(U19-'0 Úvod'!$G$21&gt;$R$36,0,IF(U19-'0 Úvod'!$G$21-$R$36&gt;-1,($R$36-ROUNDDOWN($R$36,0))*$F51,IF(U$19='0 Úvod'!$G$21,'2 Zůstatková hodnota'!$F51,0)+IF(AI12=0,0,$F51))),IF(U19-'0 Úvod'!$G$21&gt;$R$36,0,IF(U$19='0 Úvod'!$G$21,'2 Zůstatková hodnota'!$F51,0)+IF(AI12=0,0,$F51))),0)</f>
        <v>0</v>
      </c>
      <c r="V28" s="973">
        <f>IF(V19&lt;='0 Úvod'!$G$19+'0 Úvod'!$J$19-1,IF(AJ12&gt;0,IF(V19-'0 Úvod'!$G$21&gt;$R$36,0,IF(V19-'0 Úvod'!$G$21-$R$36&gt;-1,($R$36-ROUNDDOWN($R$36,0))*$F51,IF(V$19='0 Úvod'!$G$21,'2 Zůstatková hodnota'!$F51,0)+IF(AJ12=0,0,$F51))),IF(V19-'0 Úvod'!$G$21&gt;$R$36,0,IF(V$19='0 Úvod'!$G$21,'2 Zůstatková hodnota'!$F51,0)+IF(AJ12=0,0,$F51))),0)</f>
        <v>0</v>
      </c>
      <c r="W28" s="973">
        <f>IF(W19&lt;='0 Úvod'!$G$19+'0 Úvod'!$J$19-1,IF(AK12&gt;0,IF(W19-'0 Úvod'!$G$21&gt;$R$36,0,IF(W19-'0 Úvod'!$G$21-$R$36&gt;-1,($R$36-ROUNDDOWN($R$36,0))*$F51,IF(W$19='0 Úvod'!$G$21,'2 Zůstatková hodnota'!$F51,0)+IF(AK12=0,0,$F51))),IF(W19-'0 Úvod'!$G$21&gt;$R$36,0,IF(W$19='0 Úvod'!$G$21,'2 Zůstatková hodnota'!$F51,0)+IF(AK12=0,0,$F51))),0)</f>
        <v>0</v>
      </c>
      <c r="X28" s="973">
        <f>IF(X19&lt;='0 Úvod'!$G$19+'0 Úvod'!$J$19-1,IF(AL12&gt;0,IF(X19-'0 Úvod'!$G$21&gt;$R$36,0,IF(X19-'0 Úvod'!$G$21-$R$36&gt;-1,($R$36-ROUNDDOWN($R$36,0))*$F51,IF(X$19='0 Úvod'!$G$21,'2 Zůstatková hodnota'!$F51,0)+IF(AL12=0,0,$F51))),IF(X19-'0 Úvod'!$G$21&gt;$R$36,0,IF(X$19='0 Úvod'!$G$21,'2 Zůstatková hodnota'!$F51,0)+IF(AL12=0,0,$F51))),0)</f>
        <v>0</v>
      </c>
      <c r="Y28" s="973">
        <f>IF(Y19&lt;='0 Úvod'!$G$19+'0 Úvod'!$J$19-1,IF(AM12&gt;0,IF(Y19-'0 Úvod'!$G$21&gt;$R$36,0,IF(Y19-'0 Úvod'!$G$21-$R$36&gt;-1,($R$36-ROUNDDOWN($R$36,0))*$F51,IF(Y$19='0 Úvod'!$G$21,'2 Zůstatková hodnota'!$F51,0)+IF(AM12=0,0,$F51))),IF(Y19-'0 Úvod'!$G$21&gt;$R$36,0,IF(Y$19='0 Úvod'!$G$21,'2 Zůstatková hodnota'!$F51,0)+IF(AM12=0,0,$F51))),0)</f>
        <v>0</v>
      </c>
      <c r="Z28" s="973">
        <f>IF(Z19&lt;='0 Úvod'!$G$19+'0 Úvod'!$J$19-1,IF(AN12&gt;0,IF(Z19-'0 Úvod'!$G$21&gt;$R$36,0,IF(Z19-'0 Úvod'!$G$21-$R$36&gt;-1,($R$36-ROUNDDOWN($R$36,0))*$F51,IF(Z$19='0 Úvod'!$G$21,'2 Zůstatková hodnota'!$F51,0)+IF(AN12=0,0,$F51))),IF(Z19-'0 Úvod'!$G$21&gt;$R$36,0,IF(Z$19='0 Úvod'!$G$21,'2 Zůstatková hodnota'!$F51,0)+IF(AN12=0,0,$F51))),0)</f>
        <v>0</v>
      </c>
      <c r="AA28" s="973">
        <f>IF(AA19&lt;='0 Úvod'!$G$19+'0 Úvod'!$J$19-1,IF(AO12&gt;0,IF(AA19-'0 Úvod'!$G$21&gt;$R$36,0,IF(AA19-'0 Úvod'!$G$21-$R$36&gt;-1,($R$36-ROUNDDOWN($R$36,0))*$F51,IF(AA$19='0 Úvod'!$G$21,'2 Zůstatková hodnota'!$F51,0)+IF(AO12=0,0,$F51))),IF(AA19-'0 Úvod'!$G$21&gt;$R$36,0,IF(AA$19='0 Úvod'!$G$21,'2 Zůstatková hodnota'!$F51,0)+IF(AO12=0,0,$F51))),0)</f>
        <v>0</v>
      </c>
      <c r="AB28" s="973">
        <f>IF(AB19&lt;='0 Úvod'!$G$19+'0 Úvod'!$J$19-1,IF(AP12&gt;0,IF(AB19-'0 Úvod'!$G$21&gt;$R$36,0,IF(AB19-'0 Úvod'!$G$21-$R$36&gt;-1,($R$36-ROUNDDOWN($R$36,0))*$F51,IF(AB$19='0 Úvod'!$G$21,'2 Zůstatková hodnota'!$F51,0)+IF(AP12=0,0,$F51))),IF(AB19-'0 Úvod'!$G$21&gt;$R$36,0,IF(AB$19='0 Úvod'!$G$21,'2 Zůstatková hodnota'!$F51,0)+IF(AP12=0,0,$F51))),0)</f>
        <v>0</v>
      </c>
      <c r="AC28" s="974">
        <f>IF(AC19&lt;='0 Úvod'!$G$19+'0 Úvod'!$J$19-1,IF(AQ12&gt;0,IF(AC19-'0 Úvod'!$G$21&gt;$R$36,0,IF(AC19-'0 Úvod'!$G$21-$R$36&gt;-1,($R$36-ROUNDDOWN($R$36,0))*$F51,IF(AC$19='0 Úvod'!$G$21,'2 Zůstatková hodnota'!$F51,0)+IF(AQ12=0,0,$F51))),IF(AC19-'0 Úvod'!$G$21&gt;$R$36,0,IF(AC$19='0 Úvod'!$G$21,'2 Zůstatková hodnota'!$F51,0)+IF(AQ12=0,0,$F51))),0)</f>
        <v>0</v>
      </c>
    </row>
    <row r="29" spans="2:29" ht="11.4">
      <c r="B29" s="164"/>
      <c r="C29" s="125" t="str">
        <f t="shared" si="6"/>
        <v>Pozemní stavby, nástupiště a přístřešky</v>
      </c>
      <c r="D29" s="179"/>
      <c r="E29" s="977" t="e">
        <f>IF(E19&lt;='0 Úvod'!$G$19+'0 Úvod'!$J$19-1,IF(S13&gt;0,IF(E19-'0 Úvod'!$G$21&gt;$R$38,0,IF(E19-'0 Úvod'!$G$21-$R$38&gt;-1,($R$38-ROUNDDOWN($R$38,0))*$F52,IF(E$19='0 Úvod'!$G$21,'2 Zůstatková hodnota'!$F52,0)+IF(S13=0,0,$F52))),IF(E19-'0 Úvod'!$G$21&gt;$R$38,0,IF(E$19='0 Úvod'!$G$21,'2 Zůstatková hodnota'!$F52,0)+IF(S13=0,0,$F52))),0)</f>
        <v>#DIV/0!</v>
      </c>
      <c r="F29" s="973" t="e">
        <f>IF(F19&lt;='0 Úvod'!$G$19+'0 Úvod'!$J$19-1,IF(T13&gt;0,IF(F19-'0 Úvod'!$G$21&gt;$R$38,0,IF(F19-'0 Úvod'!$G$21-$R$38&gt;-1,($R$38-ROUNDDOWN($R$38,0))*$F52,IF(F$19='0 Úvod'!$G$21,'2 Zůstatková hodnota'!$F52,0)+IF(T13=0,0,$F52))),IF(F19-'0 Úvod'!$G$21&gt;$R$38,0,IF(F$19='0 Úvod'!$G$21,'2 Zůstatková hodnota'!$F52,0)+IF(T13=0,0,$F52))),0)</f>
        <v>#DIV/0!</v>
      </c>
      <c r="G29" s="973" t="e">
        <f>IF(G19&lt;='0 Úvod'!$G$19+'0 Úvod'!$J$19-1,IF(U13&gt;0,IF(G19-'0 Úvod'!$G$21&gt;$R$38,0,IF(G19-'0 Úvod'!$G$21-$R$38&gt;-1,($R$38-ROUNDDOWN($R$38,0))*$F52,IF(G$19='0 Úvod'!$G$21,'2 Zůstatková hodnota'!$F52,0)+IF(U13=0,0,$F52))),IF(G19-'0 Úvod'!$G$21&gt;$R$38,0,IF(G$19='0 Úvod'!$G$21,'2 Zůstatková hodnota'!$F52,0)+IF(U13=0,0,$F52))),0)</f>
        <v>#DIV/0!</v>
      </c>
      <c r="H29" s="973" t="e">
        <f>IF(H19&lt;='0 Úvod'!$G$19+'0 Úvod'!$J$19-1,IF(V13&gt;0,IF(H19-'0 Úvod'!$G$21&gt;$R$38,0,IF(H19-'0 Úvod'!$G$21-$R$38&gt;-1,($R$38-ROUNDDOWN($R$38,0))*$F52,IF(H$19='0 Úvod'!$G$21,'2 Zůstatková hodnota'!$F52,0)+IF(V13=0,0,$F52))),IF(H19-'0 Úvod'!$G$21&gt;$R$38,0,IF(H$19='0 Úvod'!$G$21,'2 Zůstatková hodnota'!$F52,0)+IF(V13=0,0,$F52))),0)</f>
        <v>#DIV/0!</v>
      </c>
      <c r="I29" s="973" t="e">
        <f>IF(I19&lt;='0 Úvod'!$G$19+'0 Úvod'!$J$19-1,IF(W13&gt;0,IF(I19-'0 Úvod'!$G$21&gt;$R$38,0,IF(I19-'0 Úvod'!$G$21-$R$38&gt;-1,($R$38-ROUNDDOWN($R$38,0))*$F52,IF(I$19='0 Úvod'!$G$21,'2 Zůstatková hodnota'!$F52,0)+IF(W13=0,0,$F52))),IF(I19-'0 Úvod'!$G$21&gt;$R$38,0,IF(I$19='0 Úvod'!$G$21,'2 Zůstatková hodnota'!$F52,0)+IF(W13=0,0,$F52))),0)</f>
        <v>#DIV/0!</v>
      </c>
      <c r="J29" s="973">
        <f>IF(J19&lt;='0 Úvod'!$G$19+'0 Úvod'!$J$19-1,IF(X13&gt;0,IF(J19-'0 Úvod'!$G$21&gt;$R$38,0,IF(J19-'0 Úvod'!$G$21-$R$38&gt;-1,($R$38-ROUNDDOWN($R$38,0))*$F52,IF(J$19='0 Úvod'!$G$21,'2 Zůstatková hodnota'!$F52,0)+IF(X13=0,0,$F52))),IF(J19-'0 Úvod'!$G$21&gt;$R$38,0,IF(J$19='0 Úvod'!$G$21,'2 Zůstatková hodnota'!$F52,0)+IF(X13=0,0,$F52))),0)</f>
        <v>0</v>
      </c>
      <c r="K29" s="973">
        <f>IF(K19&lt;='0 Úvod'!$G$19+'0 Úvod'!$J$19-1,IF(Y13&gt;0,IF(K19-'0 Úvod'!$G$21&gt;$R$38,0,IF(K19-'0 Úvod'!$G$21-$R$38&gt;-1,($R$38-ROUNDDOWN($R$38,0))*$F52,IF(K$19='0 Úvod'!$G$21,'2 Zůstatková hodnota'!$F52,0)+IF(Y13=0,0,$F52))),IF(K19-'0 Úvod'!$G$21&gt;$R$38,0,IF(K$19='0 Úvod'!$G$21,'2 Zůstatková hodnota'!$F52,0)+IF(Y13=0,0,$F52))),0)</f>
        <v>0</v>
      </c>
      <c r="L29" s="973">
        <f>IF(L19&lt;='0 Úvod'!$G$19+'0 Úvod'!$J$19-1,IF(Z13&gt;0,IF(L19-'0 Úvod'!$G$21&gt;$R$38,0,IF(L19-'0 Úvod'!$G$21-$R$38&gt;-1,($R$38-ROUNDDOWN($R$38,0))*$F52,IF(L$19='0 Úvod'!$G$21,'2 Zůstatková hodnota'!$F52,0)+IF(Z13=0,0,$F52))),IF(L19-'0 Úvod'!$G$21&gt;$R$38,0,IF(L$19='0 Úvod'!$G$21,'2 Zůstatková hodnota'!$F52,0)+IF(Z13=0,0,$F52))),0)</f>
        <v>0</v>
      </c>
      <c r="M29" s="973">
        <f>IF(M19&lt;='0 Úvod'!$G$19+'0 Úvod'!$J$19-1,IF(AA13&gt;0,IF(M19-'0 Úvod'!$G$21&gt;$R$38,0,IF(M19-'0 Úvod'!$G$21-$R$38&gt;-1,($R$38-ROUNDDOWN($R$38,0))*$F52,IF(M$19='0 Úvod'!$G$21,'2 Zůstatková hodnota'!$F52,0)+IF(AA13=0,0,$F52))),IF(M19-'0 Úvod'!$G$21&gt;$R$38,0,IF(M$19='0 Úvod'!$G$21,'2 Zůstatková hodnota'!$F52,0)+IF(AA13=0,0,$F52))),0)</f>
        <v>0</v>
      </c>
      <c r="N29" s="973">
        <f>IF(N19&lt;='0 Úvod'!$G$19+'0 Úvod'!$J$19-1,IF(AB13&gt;0,IF(N19-'0 Úvod'!$G$21&gt;$R$38,0,IF(N19-'0 Úvod'!$G$21-$R$38&gt;-1,($R$38-ROUNDDOWN($R$38,0))*$F52,IF(N$19='0 Úvod'!$G$21,'2 Zůstatková hodnota'!$F52,0)+IF(AB13=0,0,$F52))),IF(N19-'0 Úvod'!$G$21&gt;$R$38,0,IF(N$19='0 Úvod'!$G$21,'2 Zůstatková hodnota'!$F52,0)+IF(AB13=0,0,$F52))),0)</f>
        <v>0</v>
      </c>
      <c r="O29" s="973">
        <f>IF(O19&lt;='0 Úvod'!$G$19+'0 Úvod'!$J$19-1,IF(AC13&gt;0,IF(O19-'0 Úvod'!$G$21&gt;$R$38,0,IF(O19-'0 Úvod'!$G$21-$R$38&gt;-1,($R$38-ROUNDDOWN($R$38,0))*$F52,IF(O$19='0 Úvod'!$G$21,'2 Zůstatková hodnota'!$F52,0)+IF(AC13=0,0,$F52))),IF(O19-'0 Úvod'!$G$21&gt;$R$38,0,IF(O$19='0 Úvod'!$G$21,'2 Zůstatková hodnota'!$F52,0)+IF(AC13=0,0,$F52))),0)</f>
        <v>0</v>
      </c>
      <c r="P29" s="973">
        <f>IF(P19&lt;='0 Úvod'!$G$19+'0 Úvod'!$J$19-1,IF(AD13&gt;0,IF(P19-'0 Úvod'!$G$21&gt;$R$38,0,IF(P19-'0 Úvod'!$G$21-$R$38&gt;-1,($R$38-ROUNDDOWN($R$38,0))*$F52,IF(P$19='0 Úvod'!$G$21,'2 Zůstatková hodnota'!$F52,0)+IF(AD13=0,0,$F52))),IF(P19-'0 Úvod'!$G$21&gt;$R$38,0,IF(P$19='0 Úvod'!$G$21,'2 Zůstatková hodnota'!$F52,0)+IF(AD13=0,0,$F52))),0)</f>
        <v>0</v>
      </c>
      <c r="Q29" s="973">
        <f>IF(Q19&lt;='0 Úvod'!$G$19+'0 Úvod'!$J$19-1,IF(AE13&gt;0,IF(Q19-'0 Úvod'!$G$21&gt;$R$38,0,IF(Q19-'0 Úvod'!$G$21-$R$38&gt;-1,($R$38-ROUNDDOWN($R$38,0))*$F52,IF(Q$19='0 Úvod'!$G$21,'2 Zůstatková hodnota'!$F52,0)+IF(AE13=0,0,$F52))),IF(Q19-'0 Úvod'!$G$21&gt;$R$38,0,IF(Q$19='0 Úvod'!$G$21,'2 Zůstatková hodnota'!$F52,0)+IF(AE13=0,0,$F52))),0)</f>
        <v>0</v>
      </c>
      <c r="R29" s="973">
        <f>IF(R19&lt;='0 Úvod'!$G$19+'0 Úvod'!$J$19-1,IF(AF13&gt;0,IF(R19-'0 Úvod'!$G$21&gt;$R$38,0,IF(R19-'0 Úvod'!$G$21-$R$38&gt;-1,($R$38-ROUNDDOWN($R$38,0))*$F52,IF(R$19='0 Úvod'!$G$21,'2 Zůstatková hodnota'!$F52,0)+IF(AF13=0,0,$F52))),IF(R19-'0 Úvod'!$G$21&gt;$R$38,0,IF(R$19='0 Úvod'!$G$21,'2 Zůstatková hodnota'!$F52,0)+IF(AF13=0,0,$F52))),0)</f>
        <v>0</v>
      </c>
      <c r="S29" s="973">
        <f>IF(S19&lt;='0 Úvod'!$G$19+'0 Úvod'!$J$19-1,IF(AG13&gt;0,IF(S19-'0 Úvod'!$G$21&gt;$R$38,0,IF(S19-'0 Úvod'!$G$21-$R$38&gt;-1,($R$38-ROUNDDOWN($R$38,0))*$F52,IF(S$19='0 Úvod'!$G$21,'2 Zůstatková hodnota'!$F52,0)+IF(AG13=0,0,$F52))),IF(S19-'0 Úvod'!$G$21&gt;$R$38,0,IF(S$19='0 Úvod'!$G$21,'2 Zůstatková hodnota'!$F52,0)+IF(AG13=0,0,$F52))),0)</f>
        <v>0</v>
      </c>
      <c r="T29" s="973">
        <f>IF(T19&lt;='0 Úvod'!$G$19+'0 Úvod'!$J$19-1,IF(AH13&gt;0,IF(T19-'0 Úvod'!$G$21&gt;$R$38,0,IF(T19-'0 Úvod'!$G$21-$R$38&gt;-1,($R$38-ROUNDDOWN($R$38,0))*$F52,IF(T$19='0 Úvod'!$G$21,'2 Zůstatková hodnota'!$F52,0)+IF(AH13=0,0,$F52))),IF(T19-'0 Úvod'!$G$21&gt;$R$38,0,IF(T$19='0 Úvod'!$G$21,'2 Zůstatková hodnota'!$F52,0)+IF(AH13=0,0,$F52))),0)</f>
        <v>0</v>
      </c>
      <c r="U29" s="973">
        <f>IF(U19&lt;='0 Úvod'!$G$19+'0 Úvod'!$J$19-1,IF(AI13&gt;0,IF(U19-'0 Úvod'!$G$21&gt;$R$38,0,IF(U19-'0 Úvod'!$G$21-$R$38&gt;-1,($R$38-ROUNDDOWN($R$38,0))*$F52,IF(U$19='0 Úvod'!$G$21,'2 Zůstatková hodnota'!$F52,0)+IF(AI13=0,0,$F52))),IF(U19-'0 Úvod'!$G$21&gt;$R$38,0,IF(U$19='0 Úvod'!$G$21,'2 Zůstatková hodnota'!$F52,0)+IF(AI13=0,0,$F52))),0)</f>
        <v>0</v>
      </c>
      <c r="V29" s="973">
        <f>IF(V19&lt;='0 Úvod'!$G$19+'0 Úvod'!$J$19-1,IF(AJ13&gt;0,IF(V19-'0 Úvod'!$G$21&gt;$R$38,0,IF(V19-'0 Úvod'!$G$21-$R$38&gt;-1,($R$38-ROUNDDOWN($R$38,0))*$F52,IF(V$19='0 Úvod'!$G$21,'2 Zůstatková hodnota'!$F52,0)+IF(AJ13=0,0,$F52))),IF(V19-'0 Úvod'!$G$21&gt;$R$38,0,IF(V$19='0 Úvod'!$G$21,'2 Zůstatková hodnota'!$F52,0)+IF(AJ13=0,0,$F52))),0)</f>
        <v>0</v>
      </c>
      <c r="W29" s="973">
        <f>IF(W19&lt;='0 Úvod'!$G$19+'0 Úvod'!$J$19-1,IF(AK13&gt;0,IF(W19-'0 Úvod'!$G$21&gt;$R$38,0,IF(W19-'0 Úvod'!$G$21-$R$38&gt;-1,($R$38-ROUNDDOWN($R$38,0))*$F52,IF(W$19='0 Úvod'!$G$21,'2 Zůstatková hodnota'!$F52,0)+IF(AK13=0,0,$F52))),IF(W19-'0 Úvod'!$G$21&gt;$R$38,0,IF(W$19='0 Úvod'!$G$21,'2 Zůstatková hodnota'!$F52,0)+IF(AK13=0,0,$F52))),0)</f>
        <v>0</v>
      </c>
      <c r="X29" s="973">
        <f>IF(X19&lt;='0 Úvod'!$G$19+'0 Úvod'!$J$19-1,IF(AL13&gt;0,IF(X19-'0 Úvod'!$G$21&gt;$R$38,0,IF(X19-'0 Úvod'!$G$21-$R$38&gt;-1,($R$38-ROUNDDOWN($R$38,0))*$F52,IF(X$19='0 Úvod'!$G$21,'2 Zůstatková hodnota'!$F52,0)+IF(AL13=0,0,$F52))),IF(X19-'0 Úvod'!$G$21&gt;$R$38,0,IF(X$19='0 Úvod'!$G$21,'2 Zůstatková hodnota'!$F52,0)+IF(AL13=0,0,$F52))),0)</f>
        <v>0</v>
      </c>
      <c r="Y29" s="973">
        <f>IF(Y19&lt;='0 Úvod'!$G$19+'0 Úvod'!$J$19-1,IF(AM13&gt;0,IF(Y19-'0 Úvod'!$G$21&gt;$R$38,0,IF(Y19-'0 Úvod'!$G$21-$R$38&gt;-1,($R$38-ROUNDDOWN($R$38,0))*$F52,IF(Y$19='0 Úvod'!$G$21,'2 Zůstatková hodnota'!$F52,0)+IF(AM13=0,0,$F52))),IF(Y19-'0 Úvod'!$G$21&gt;$R$38,0,IF(Y$19='0 Úvod'!$G$21,'2 Zůstatková hodnota'!$F52,0)+IF(AM13=0,0,$F52))),0)</f>
        <v>0</v>
      </c>
      <c r="Z29" s="973">
        <f>IF(Z19&lt;='0 Úvod'!$G$19+'0 Úvod'!$J$19-1,IF(AN13&gt;0,IF(Z19-'0 Úvod'!$G$21&gt;$R$38,0,IF(Z19-'0 Úvod'!$G$21-$R$38&gt;-1,($R$38-ROUNDDOWN($R$38,0))*$F52,IF(Z$19='0 Úvod'!$G$21,'2 Zůstatková hodnota'!$F52,0)+IF(AN13=0,0,$F52))),IF(Z19-'0 Úvod'!$G$21&gt;$R$38,0,IF(Z$19='0 Úvod'!$G$21,'2 Zůstatková hodnota'!$F52,0)+IF(AN13=0,0,$F52))),0)</f>
        <v>0</v>
      </c>
      <c r="AA29" s="973">
        <f>IF(AA19&lt;='0 Úvod'!$G$19+'0 Úvod'!$J$19-1,IF(AO13&gt;0,IF(AA19-'0 Úvod'!$G$21&gt;$R$38,0,IF(AA19-'0 Úvod'!$G$21-$R$38&gt;-1,($R$38-ROUNDDOWN($R$38,0))*$F52,IF(AA$19='0 Úvod'!$G$21,'2 Zůstatková hodnota'!$F52,0)+IF(AO13=0,0,$F52))),IF(AA19-'0 Úvod'!$G$21&gt;$R$38,0,IF(AA$19='0 Úvod'!$G$21,'2 Zůstatková hodnota'!$F52,0)+IF(AO13=0,0,$F52))),0)</f>
        <v>0</v>
      </c>
      <c r="AB29" s="973">
        <f>IF(AB19&lt;='0 Úvod'!$G$19+'0 Úvod'!$J$19-1,IF(AP13&gt;0,IF(AB19-'0 Úvod'!$G$21&gt;$R$38,0,IF(AB19-'0 Úvod'!$G$21-$R$38&gt;-1,($R$38-ROUNDDOWN($R$38,0))*$F52,IF(AB$19='0 Úvod'!$G$21,'2 Zůstatková hodnota'!$F52,0)+IF(AP13=0,0,$F52))),IF(AB19-'0 Úvod'!$G$21&gt;$R$38,0,IF(AB$19='0 Úvod'!$G$21,'2 Zůstatková hodnota'!$F52,0)+IF(AP13=0,0,$F52))),0)</f>
        <v>0</v>
      </c>
      <c r="AC29" s="974">
        <f>IF(AC19&lt;='0 Úvod'!$G$19+'0 Úvod'!$J$19-1,IF(AQ13&gt;0,IF(AC19-'0 Úvod'!$G$21&gt;$R$38,0,IF(AC19-'0 Úvod'!$G$21-$R$38&gt;-1,($R$38-ROUNDDOWN($R$38,0))*$F52,IF(AC$19='0 Úvod'!$G$21,'2 Zůstatková hodnota'!$F52,0)+IF(AQ13=0,0,$F52))),IF(AC19-'0 Úvod'!$G$21&gt;$R$38,0,IF(AC$19='0 Úvod'!$G$21,'2 Zůstatková hodnota'!$F52,0)+IF(AQ13=0,0,$F52))),0)</f>
        <v>0</v>
      </c>
    </row>
    <row r="30" spans="2:29" ht="11.4">
      <c r="B30" s="166"/>
      <c r="C30" s="125" t="str">
        <f t="shared" si="6"/>
        <v>Objekty ochrany životního prostředí</v>
      </c>
      <c r="D30" s="180"/>
      <c r="E30" s="978" t="e">
        <f>IF(E19&lt;='0 Úvod'!$G$19+'0 Úvod'!$J$19-1,IF(S14&gt;0,IF(E19-'0 Úvod'!$G$21&gt;$R$40,0,IF(E19-'0 Úvod'!$G$21-$R$40&gt;-1,($R$40-ROUNDDOWN($R$40,0))*$F53,IF(E$19='0 Úvod'!$G$21,'2 Zůstatková hodnota'!$F53,0)+IF(S14=0,0,$F53))),IF(E19-'0 Úvod'!$G$21&gt;$R$40,0,IF(E$19='0 Úvod'!$G$21,'2 Zůstatková hodnota'!$F53,0)+IF(S14=0,0,$F53))),0)</f>
        <v>#DIV/0!</v>
      </c>
      <c r="F30" s="975" t="e">
        <f>IF(F19&lt;='0 Úvod'!$G$19+'0 Úvod'!$J$19-1,IF(T14&gt;0,IF(F19-'0 Úvod'!$G$21&gt;$R$40,0,IF(F19-'0 Úvod'!$G$21-$R$40&gt;-1,($R$40-ROUNDDOWN($R$40,0))*$F53,IF(F$19='0 Úvod'!$G$21,'2 Zůstatková hodnota'!$F53,0)+IF(T14=0,0,$F53))),IF(F19-'0 Úvod'!$G$21&gt;$R$40,0,IF(F$19='0 Úvod'!$G$21,'2 Zůstatková hodnota'!$F53,0)+IF(T14=0,0,$F53))),0)</f>
        <v>#DIV/0!</v>
      </c>
      <c r="G30" s="975" t="e">
        <f>IF(G19&lt;='0 Úvod'!$G$19+'0 Úvod'!$J$19-1,IF(U14&gt;0,IF(G19-'0 Úvod'!$G$21&gt;$R$40,0,IF(G19-'0 Úvod'!$G$21-$R$40&gt;-1,($R$40-ROUNDDOWN($R$40,0))*$F53,IF(G$19='0 Úvod'!$G$21,'2 Zůstatková hodnota'!$F53,0)+IF(U14=0,0,$F53))),IF(G19-'0 Úvod'!$G$21&gt;$R$40,0,IF(G$19='0 Úvod'!$G$21,'2 Zůstatková hodnota'!$F53,0)+IF(U14=0,0,$F53))),0)</f>
        <v>#DIV/0!</v>
      </c>
      <c r="H30" s="975" t="e">
        <f>IF(H19&lt;='0 Úvod'!$G$19+'0 Úvod'!$J$19-1,IF(V14&gt;0,IF(H19-'0 Úvod'!$G$21&gt;$R$40,0,IF(H19-'0 Úvod'!$G$21-$R$40&gt;-1,($R$40-ROUNDDOWN($R$40,0))*$F53,IF(H$19='0 Úvod'!$G$21,'2 Zůstatková hodnota'!$F53,0)+IF(V14=0,0,$F53))),IF(H19-'0 Úvod'!$G$21&gt;$R$40,0,IF(H$19='0 Úvod'!$G$21,'2 Zůstatková hodnota'!$F53,0)+IF(V14=0,0,$F53))),0)</f>
        <v>#DIV/0!</v>
      </c>
      <c r="I30" s="975" t="e">
        <f>IF(I19&lt;='0 Úvod'!$G$19+'0 Úvod'!$J$19-1,IF(W14&gt;0,IF(I19-'0 Úvod'!$G$21&gt;$R$40,0,IF(I19-'0 Úvod'!$G$21-$R$40&gt;-1,($R$40-ROUNDDOWN($R$40,0))*$F53,IF(I$19='0 Úvod'!$G$21,'2 Zůstatková hodnota'!$F53,0)+IF(W14=0,0,$F53))),IF(I19-'0 Úvod'!$G$21&gt;$R$40,0,IF(I$19='0 Úvod'!$G$21,'2 Zůstatková hodnota'!$F53,0)+IF(W14=0,0,$F53))),0)</f>
        <v>#DIV/0!</v>
      </c>
      <c r="J30" s="975">
        <f>IF(J19&lt;='0 Úvod'!$G$19+'0 Úvod'!$J$19-1,IF(X14&gt;0,IF(J19-'0 Úvod'!$G$21&gt;$R$40,0,IF(J19-'0 Úvod'!$G$21-$R$40&gt;-1,($R$40-ROUNDDOWN($R$40,0))*$F53,IF(J$19='0 Úvod'!$G$21,'2 Zůstatková hodnota'!$F53,0)+IF(X14=0,0,$F53))),IF(J19-'0 Úvod'!$G$21&gt;$R$40,0,IF(J$19='0 Úvod'!$G$21,'2 Zůstatková hodnota'!$F53,0)+IF(X14=0,0,$F53))),0)</f>
        <v>0</v>
      </c>
      <c r="K30" s="975">
        <f>IF(K19&lt;='0 Úvod'!$G$19+'0 Úvod'!$J$19-1,IF(Y14&gt;0,IF(K19-'0 Úvod'!$G$21&gt;$R$40,0,IF(K19-'0 Úvod'!$G$21-$R$40&gt;-1,($R$40-ROUNDDOWN($R$40,0))*$F53,IF(K$19='0 Úvod'!$G$21,'2 Zůstatková hodnota'!$F53,0)+IF(Y14=0,0,$F53))),IF(K19-'0 Úvod'!$G$21&gt;$R$40,0,IF(K$19='0 Úvod'!$G$21,'2 Zůstatková hodnota'!$F53,0)+IF(Y14=0,0,$F53))),0)</f>
        <v>0</v>
      </c>
      <c r="L30" s="975">
        <f>IF(L19&lt;='0 Úvod'!$G$19+'0 Úvod'!$J$19-1,IF(Z14&gt;0,IF(L19-'0 Úvod'!$G$21&gt;$R$40,0,IF(L19-'0 Úvod'!$G$21-$R$40&gt;-1,($R$40-ROUNDDOWN($R$40,0))*$F53,IF(L$19='0 Úvod'!$G$21,'2 Zůstatková hodnota'!$F53,0)+IF(Z14=0,0,$F53))),IF(L19-'0 Úvod'!$G$21&gt;$R$40,0,IF(L$19='0 Úvod'!$G$21,'2 Zůstatková hodnota'!$F53,0)+IF(Z14=0,0,$F53))),0)</f>
        <v>0</v>
      </c>
      <c r="M30" s="975">
        <f>IF(M19&lt;='0 Úvod'!$G$19+'0 Úvod'!$J$19-1,IF(AA14&gt;0,IF(M19-'0 Úvod'!$G$21&gt;$R$40,0,IF(M19-'0 Úvod'!$G$21-$R$40&gt;-1,($R$40-ROUNDDOWN($R$40,0))*$F53,IF(M$19='0 Úvod'!$G$21,'2 Zůstatková hodnota'!$F53,0)+IF(AA14=0,0,$F53))),IF(M19-'0 Úvod'!$G$21&gt;$R$40,0,IF(M$19='0 Úvod'!$G$21,'2 Zůstatková hodnota'!$F53,0)+IF(AA14=0,0,$F53))),0)</f>
        <v>0</v>
      </c>
      <c r="N30" s="975">
        <f>IF(N19&lt;='0 Úvod'!$G$19+'0 Úvod'!$J$19-1,IF(AB14&gt;0,IF(N19-'0 Úvod'!$G$21&gt;$R$40,0,IF(N19-'0 Úvod'!$G$21-$R$40&gt;-1,($R$40-ROUNDDOWN($R$40,0))*$F53,IF(N$19='0 Úvod'!$G$21,'2 Zůstatková hodnota'!$F53,0)+IF(AB14=0,0,$F53))),IF(N19-'0 Úvod'!$G$21&gt;$R$40,0,IF(N$19='0 Úvod'!$G$21,'2 Zůstatková hodnota'!$F53,0)+IF(AB14=0,0,$F53))),0)</f>
        <v>0</v>
      </c>
      <c r="O30" s="975">
        <f>IF(O19&lt;='0 Úvod'!$G$19+'0 Úvod'!$J$19-1,IF(AC14&gt;0,IF(O19-'0 Úvod'!$G$21&gt;$R$40,0,IF(O19-'0 Úvod'!$G$21-$R$40&gt;-1,($R$40-ROUNDDOWN($R$40,0))*$F53,IF(O$19='0 Úvod'!$G$21,'2 Zůstatková hodnota'!$F53,0)+IF(AC14=0,0,$F53))),IF(O19-'0 Úvod'!$G$21&gt;$R$40,0,IF(O$19='0 Úvod'!$G$21,'2 Zůstatková hodnota'!$F53,0)+IF(AC14=0,0,$F53))),0)</f>
        <v>0</v>
      </c>
      <c r="P30" s="975">
        <f>IF(P19&lt;='0 Úvod'!$G$19+'0 Úvod'!$J$19-1,IF(AD14&gt;0,IF(P19-'0 Úvod'!$G$21&gt;$R$40,0,IF(P19-'0 Úvod'!$G$21-$R$40&gt;-1,($R$40-ROUNDDOWN($R$40,0))*$F53,IF(P$19='0 Úvod'!$G$21,'2 Zůstatková hodnota'!$F53,0)+IF(AD14=0,0,$F53))),IF(P19-'0 Úvod'!$G$21&gt;$R$40,0,IF(P$19='0 Úvod'!$G$21,'2 Zůstatková hodnota'!$F53,0)+IF(AD14=0,0,$F53))),0)</f>
        <v>0</v>
      </c>
      <c r="Q30" s="975">
        <f>IF(Q19&lt;='0 Úvod'!$G$19+'0 Úvod'!$J$19-1,IF(AE14&gt;0,IF(Q19-'0 Úvod'!$G$21&gt;$R$40,0,IF(Q19-'0 Úvod'!$G$21-$R$40&gt;-1,($R$40-ROUNDDOWN($R$40,0))*$F53,IF(Q$19='0 Úvod'!$G$21,'2 Zůstatková hodnota'!$F53,0)+IF(AE14=0,0,$F53))),IF(Q19-'0 Úvod'!$G$21&gt;$R$40,0,IF(Q$19='0 Úvod'!$G$21,'2 Zůstatková hodnota'!$F53,0)+IF(AE14=0,0,$F53))),0)</f>
        <v>0</v>
      </c>
      <c r="R30" s="975">
        <f>IF(R19&lt;='0 Úvod'!$G$19+'0 Úvod'!$J$19-1,IF(AF14&gt;0,IF(R19-'0 Úvod'!$G$21&gt;$R$40,0,IF(R19-'0 Úvod'!$G$21-$R$40&gt;-1,($R$40-ROUNDDOWN($R$40,0))*$F53,IF(R$19='0 Úvod'!$G$21,'2 Zůstatková hodnota'!$F53,0)+IF(AF14=0,0,$F53))),IF(R19-'0 Úvod'!$G$21&gt;$R$40,0,IF(R$19='0 Úvod'!$G$21,'2 Zůstatková hodnota'!$F53,0)+IF(AF14=0,0,$F53))),0)</f>
        <v>0</v>
      </c>
      <c r="S30" s="975">
        <f>IF(S19&lt;='0 Úvod'!$G$19+'0 Úvod'!$J$19-1,IF(AG14&gt;0,IF(S19-'0 Úvod'!$G$21&gt;$R$40,0,IF(S19-'0 Úvod'!$G$21-$R$40&gt;-1,($R$40-ROUNDDOWN($R$40,0))*$F53,IF(S$19='0 Úvod'!$G$21,'2 Zůstatková hodnota'!$F53,0)+IF(AG14=0,0,$F53))),IF(S19-'0 Úvod'!$G$21&gt;$R$40,0,IF(S$19='0 Úvod'!$G$21,'2 Zůstatková hodnota'!$F53,0)+IF(AG14=0,0,$F53))),0)</f>
        <v>0</v>
      </c>
      <c r="T30" s="975">
        <f>IF(T19&lt;='0 Úvod'!$G$19+'0 Úvod'!$J$19-1,IF(AH14&gt;0,IF(T19-'0 Úvod'!$G$21&gt;$R$40,0,IF(T19-'0 Úvod'!$G$21-$R$40&gt;-1,($R$40-ROUNDDOWN($R$40,0))*$F53,IF(T$19='0 Úvod'!$G$21,'2 Zůstatková hodnota'!$F53,0)+IF(AH14=0,0,$F53))),IF(T19-'0 Úvod'!$G$21&gt;$R$40,0,IF(T$19='0 Úvod'!$G$21,'2 Zůstatková hodnota'!$F53,0)+IF(AH14=0,0,$F53))),0)</f>
        <v>0</v>
      </c>
      <c r="U30" s="975">
        <f>IF(U19&lt;='0 Úvod'!$G$19+'0 Úvod'!$J$19-1,IF(AI14&gt;0,IF(U19-'0 Úvod'!$G$21&gt;$R$40,0,IF(U19-'0 Úvod'!$G$21-$R$40&gt;-1,($R$40-ROUNDDOWN($R$40,0))*$F53,IF(U$19='0 Úvod'!$G$21,'2 Zůstatková hodnota'!$F53,0)+IF(AI14=0,0,$F53))),IF(U19-'0 Úvod'!$G$21&gt;$R$40,0,IF(U$19='0 Úvod'!$G$21,'2 Zůstatková hodnota'!$F53,0)+IF(AI14=0,0,$F53))),0)</f>
        <v>0</v>
      </c>
      <c r="V30" s="975">
        <f>IF(V19&lt;='0 Úvod'!$G$19+'0 Úvod'!$J$19-1,IF(AJ14&gt;0,IF(V19-'0 Úvod'!$G$21&gt;$R$40,0,IF(V19-'0 Úvod'!$G$21-$R$40&gt;-1,($R$40-ROUNDDOWN($R$40,0))*$F53,IF(V$19='0 Úvod'!$G$21,'2 Zůstatková hodnota'!$F53,0)+IF(AJ14=0,0,$F53))),IF(V19-'0 Úvod'!$G$21&gt;$R$40,0,IF(V$19='0 Úvod'!$G$21,'2 Zůstatková hodnota'!$F53,0)+IF(AJ14=0,0,$F53))),0)</f>
        <v>0</v>
      </c>
      <c r="W30" s="975">
        <f>IF(W19&lt;='0 Úvod'!$G$19+'0 Úvod'!$J$19-1,IF(AK14&gt;0,IF(W19-'0 Úvod'!$G$21&gt;$R$40,0,IF(W19-'0 Úvod'!$G$21-$R$40&gt;-1,($R$40-ROUNDDOWN($R$40,0))*$F53,IF(W$19='0 Úvod'!$G$21,'2 Zůstatková hodnota'!$F53,0)+IF(AK14=0,0,$F53))),IF(W19-'0 Úvod'!$G$21&gt;$R$40,0,IF(W$19='0 Úvod'!$G$21,'2 Zůstatková hodnota'!$F53,0)+IF(AK14=0,0,$F53))),0)</f>
        <v>0</v>
      </c>
      <c r="X30" s="975">
        <f>IF(X19&lt;='0 Úvod'!$G$19+'0 Úvod'!$J$19-1,IF(AL14&gt;0,IF(X19-'0 Úvod'!$G$21&gt;$R$40,0,IF(X19-'0 Úvod'!$G$21-$R$40&gt;-1,($R$40-ROUNDDOWN($R$40,0))*$F53,IF(X$19='0 Úvod'!$G$21,'2 Zůstatková hodnota'!$F53,0)+IF(AL14=0,0,$F53))),IF(X19-'0 Úvod'!$G$21&gt;$R$40,0,IF(X$19='0 Úvod'!$G$21,'2 Zůstatková hodnota'!$F53,0)+IF(AL14=0,0,$F53))),0)</f>
        <v>0</v>
      </c>
      <c r="Y30" s="975">
        <f>IF(Y19&lt;='0 Úvod'!$G$19+'0 Úvod'!$J$19-1,IF(AM14&gt;0,IF(Y19-'0 Úvod'!$G$21&gt;$R$40,0,IF(Y19-'0 Úvod'!$G$21-$R$40&gt;-1,($R$40-ROUNDDOWN($R$40,0))*$F53,IF(Y$19='0 Úvod'!$G$21,'2 Zůstatková hodnota'!$F53,0)+IF(AM14=0,0,$F53))),IF(Y19-'0 Úvod'!$G$21&gt;$R$40,0,IF(Y$19='0 Úvod'!$G$21,'2 Zůstatková hodnota'!$F53,0)+IF(AM14=0,0,$F53))),0)</f>
        <v>0</v>
      </c>
      <c r="Z30" s="975">
        <f>IF(Z19&lt;='0 Úvod'!$G$19+'0 Úvod'!$J$19-1,IF(AN14&gt;0,IF(Z19-'0 Úvod'!$G$21&gt;$R$40,0,IF(Z19-'0 Úvod'!$G$21-$R$40&gt;-1,($R$40-ROUNDDOWN($R$40,0))*$F53,IF(Z$19='0 Úvod'!$G$21,'2 Zůstatková hodnota'!$F53,0)+IF(AN14=0,0,$F53))),IF(Z19-'0 Úvod'!$G$21&gt;$R$40,0,IF(Z$19='0 Úvod'!$G$21,'2 Zůstatková hodnota'!$F53,0)+IF(AN14=0,0,$F53))),0)</f>
        <v>0</v>
      </c>
      <c r="AA30" s="975">
        <f>IF(AA19&lt;='0 Úvod'!$G$19+'0 Úvod'!$J$19-1,IF(AO14&gt;0,IF(AA19-'0 Úvod'!$G$21&gt;$R$40,0,IF(AA19-'0 Úvod'!$G$21-$R$40&gt;-1,($R$40-ROUNDDOWN($R$40,0))*$F53,IF(AA$19='0 Úvod'!$G$21,'2 Zůstatková hodnota'!$F53,0)+IF(AO14=0,0,$F53))),IF(AA19-'0 Úvod'!$G$21&gt;$R$40,0,IF(AA$19='0 Úvod'!$G$21,'2 Zůstatková hodnota'!$F53,0)+IF(AO14=0,0,$F53))),0)</f>
        <v>0</v>
      </c>
      <c r="AB30" s="975">
        <f>IF(AB19&lt;='0 Úvod'!$G$19+'0 Úvod'!$J$19-1,IF(AP14&gt;0,IF(AB19-'0 Úvod'!$G$21&gt;$R$40,0,IF(AB19-'0 Úvod'!$G$21-$R$40&gt;-1,($R$40-ROUNDDOWN($R$40,0))*$F53,IF(AB$19='0 Úvod'!$G$21,'2 Zůstatková hodnota'!$F53,0)+IF(AP14=0,0,$F53))),IF(AB19-'0 Úvod'!$G$21&gt;$R$40,0,IF(AB$19='0 Úvod'!$G$21,'2 Zůstatková hodnota'!$F53,0)+IF(AP14=0,0,$F53))),0)</f>
        <v>0</v>
      </c>
      <c r="AC30" s="976">
        <f>IF(AC19&lt;='0 Úvod'!$G$19+'0 Úvod'!$J$19-1,IF(AQ14&gt;0,IF(AC19-'0 Úvod'!$G$21&gt;$R$40,0,IF(AC19-'0 Úvod'!$G$21-$R$40&gt;-1,($R$40-ROUNDDOWN($R$40,0))*$F53,IF(AC$19='0 Úvod'!$G$21,'2 Zůstatková hodnota'!$F53,0)+IF(AQ14=0,0,$F53))),IF(AC19-'0 Úvod'!$G$21&gt;$R$40,0,IF(AC$19='0 Úvod'!$G$21,'2 Zůstatková hodnota'!$F53,0)+IF(AQ14=0,0,$F53))),0)</f>
        <v>0</v>
      </c>
    </row>
    <row r="31" spans="2:29" ht="12">
      <c r="B31" s="167"/>
      <c r="C31" s="132" t="s">
        <v>232</v>
      </c>
      <c r="D31" s="181"/>
      <c r="E31" s="169" t="e">
        <f>IF(E19&lt;='0 Úvod'!$G$19+'0 Úvod'!$J$19-1,SUM(E22:E30),0)</f>
        <v>#DIV/0!</v>
      </c>
      <c r="F31" s="169" t="e">
        <f>IF(F19&lt;='0 Úvod'!$G$19+'0 Úvod'!$J$19-1,SUM(F22:F30),0)</f>
        <v>#DIV/0!</v>
      </c>
      <c r="G31" s="169" t="e">
        <f>IF(G19&lt;='0 Úvod'!$G$19+'0 Úvod'!$J$19-1,SUM(G22:G30),0)</f>
        <v>#DIV/0!</v>
      </c>
      <c r="H31" s="169" t="e">
        <f>IF(H19&lt;='0 Úvod'!$G$19+'0 Úvod'!$J$19-1,SUM(H22:H30),0)</f>
        <v>#DIV/0!</v>
      </c>
      <c r="I31" s="169" t="e">
        <f>IF(I19&lt;='0 Úvod'!$G$19+'0 Úvod'!$J$19-1,SUM(I22:I30),0)</f>
        <v>#DIV/0!</v>
      </c>
      <c r="J31" s="169">
        <f>IF(J19&lt;='0 Úvod'!$G$19+'0 Úvod'!$J$19-1,SUM(J22:J30),0)</f>
        <v>0</v>
      </c>
      <c r="K31" s="169">
        <f>IF(K19&lt;='0 Úvod'!$G$19+'0 Úvod'!$J$19-1,SUM(K22:K30),0)</f>
        <v>0</v>
      </c>
      <c r="L31" s="169">
        <f>IF(L19&lt;='0 Úvod'!$G$19+'0 Úvod'!$J$19-1,SUM(L22:L30),0)</f>
        <v>0</v>
      </c>
      <c r="M31" s="169">
        <f>IF(M19&lt;='0 Úvod'!$G$19+'0 Úvod'!$J$19-1,SUM(M22:M30),0)</f>
        <v>0</v>
      </c>
      <c r="N31" s="169">
        <f>IF(N19&lt;='0 Úvod'!$G$19+'0 Úvod'!$J$19-1,SUM(N22:N30),0)</f>
        <v>0</v>
      </c>
      <c r="O31" s="169">
        <f>IF(O19&lt;='0 Úvod'!$G$19+'0 Úvod'!$J$19-1,SUM(O22:O30),0)</f>
        <v>0</v>
      </c>
      <c r="P31" s="169">
        <f>IF(P19&lt;='0 Úvod'!$G$19+'0 Úvod'!$J$19-1,SUM(P22:P30),0)</f>
        <v>0</v>
      </c>
      <c r="Q31" s="169">
        <f>IF(Q19&lt;='0 Úvod'!$G$19+'0 Úvod'!$J$19-1,SUM(Q22:Q30),0)</f>
        <v>0</v>
      </c>
      <c r="R31" s="169">
        <f>IF(R19&lt;='0 Úvod'!$G$19+'0 Úvod'!$J$19-1,SUM(R22:R30),0)</f>
        <v>0</v>
      </c>
      <c r="S31" s="169">
        <f>IF(S19&lt;='0 Úvod'!$G$19+'0 Úvod'!$J$19-1,SUM(S22:S30),0)</f>
        <v>0</v>
      </c>
      <c r="T31" s="169">
        <f>IF(T19&lt;='0 Úvod'!$G$19+'0 Úvod'!$J$19-1,SUM(T22:T30),0)</f>
        <v>0</v>
      </c>
      <c r="U31" s="169">
        <f>IF(U19&lt;='0 Úvod'!$G$19+'0 Úvod'!$J$19-1,SUM(U22:U30),0)</f>
        <v>0</v>
      </c>
      <c r="V31" s="169">
        <f>IF(V19&lt;='0 Úvod'!$G$19+'0 Úvod'!$J$19-1,SUM(V22:V30),0)</f>
        <v>0</v>
      </c>
      <c r="W31" s="169">
        <f>IF(W19&lt;='0 Úvod'!$G$19+'0 Úvod'!$J$19-1,SUM(W22:W30),0)</f>
        <v>0</v>
      </c>
      <c r="X31" s="169">
        <f>IF(X19&lt;='0 Úvod'!$G$19+'0 Úvod'!$J$19-1,SUM(X22:X30),0)</f>
        <v>0</v>
      </c>
      <c r="Y31" s="169">
        <f>IF(Y19&lt;='0 Úvod'!$G$19+'0 Úvod'!$J$19-1,SUM(Y22:Y30),0)</f>
        <v>0</v>
      </c>
      <c r="Z31" s="169">
        <f>IF(Z19&lt;='0 Úvod'!$G$19+'0 Úvod'!$J$19-1,SUM(Z22:Z30),0)</f>
        <v>0</v>
      </c>
      <c r="AA31" s="169">
        <f>IF(AA19&lt;='0 Úvod'!$G$19+'0 Úvod'!$J$19-1,SUM(AA22:AA30),0)</f>
        <v>0</v>
      </c>
      <c r="AB31" s="169">
        <f>IF(AB19&lt;='0 Úvod'!$G$19+'0 Úvod'!$J$19-1,SUM(AB22:AB30),0)</f>
        <v>0</v>
      </c>
      <c r="AC31" s="170">
        <f>IF(AC19&lt;='0 Úvod'!$G$19+'0 Úvod'!$J$19-1,SUM(AC22:AC30),0)</f>
        <v>0</v>
      </c>
    </row>
    <row r="32" spans="2:29" ht="12.6" thickBot="1">
      <c r="B32" s="171"/>
      <c r="C32" s="140" t="s">
        <v>358</v>
      </c>
      <c r="D32" s="182"/>
      <c r="E32" s="173">
        <f>IF(E19='0 Úvod'!$G$19+'0 Úvod'!$J$19-1,'2 Zůstatková hodnota'!$D$16,0)</f>
        <v>0</v>
      </c>
      <c r="F32" s="173">
        <f>IF(F19='0 Úvod'!$G$19+'0 Úvod'!$J$19-1,'2 Zůstatková hodnota'!$D$16,0)</f>
        <v>0</v>
      </c>
      <c r="G32" s="173">
        <f>IF(G19='0 Úvod'!$G$19+'0 Úvod'!$J$19-1,'2 Zůstatková hodnota'!$D$16,0)</f>
        <v>0</v>
      </c>
      <c r="H32" s="173">
        <f>IF(H19='0 Úvod'!$G$19+'0 Úvod'!$J$19-1,'2 Zůstatková hodnota'!$D$16,0)</f>
        <v>0</v>
      </c>
      <c r="I32" s="173" t="e">
        <f>IF(I19='0 Úvod'!$G$19+'0 Úvod'!$J$19-1,'2 Zůstatková hodnota'!$D$16,0)</f>
        <v>#DIV/0!</v>
      </c>
      <c r="J32" s="173">
        <f>IF(J19='0 Úvod'!$G$19+'0 Úvod'!$J$19-1,'2 Zůstatková hodnota'!$D$16,0)</f>
        <v>0</v>
      </c>
      <c r="K32" s="173">
        <f>IF(K19='0 Úvod'!$G$19+'0 Úvod'!$J$19-1,'2 Zůstatková hodnota'!$D$16,0)</f>
        <v>0</v>
      </c>
      <c r="L32" s="173">
        <f>IF(L19='0 Úvod'!$G$19+'0 Úvod'!$J$19-1,'2 Zůstatková hodnota'!$D$16,0)</f>
        <v>0</v>
      </c>
      <c r="M32" s="173">
        <f>IF(M19='0 Úvod'!$G$19+'0 Úvod'!$J$19-1,'2 Zůstatková hodnota'!$D$16,0)</f>
        <v>0</v>
      </c>
      <c r="N32" s="173">
        <f>IF(N19='0 Úvod'!$G$19+'0 Úvod'!$J$19-1,'2 Zůstatková hodnota'!$D$16,0)</f>
        <v>0</v>
      </c>
      <c r="O32" s="173">
        <f>IF(O19='0 Úvod'!$G$19+'0 Úvod'!$J$19-1,'2 Zůstatková hodnota'!$D$16,0)</f>
        <v>0</v>
      </c>
      <c r="P32" s="173">
        <f>IF(P19='0 Úvod'!$G$19+'0 Úvod'!$J$19-1,'2 Zůstatková hodnota'!$D$16,0)</f>
        <v>0</v>
      </c>
      <c r="Q32" s="173">
        <f>IF(Q19='0 Úvod'!$G$19+'0 Úvod'!$J$19-1,'2 Zůstatková hodnota'!$D$16,0)</f>
        <v>0</v>
      </c>
      <c r="R32" s="173">
        <f>IF(R19='0 Úvod'!$G$19+'0 Úvod'!$J$19-1,'2 Zůstatková hodnota'!$D$16,0)</f>
        <v>0</v>
      </c>
      <c r="S32" s="173">
        <f>IF(S19='0 Úvod'!$G$19+'0 Úvod'!$J$19-1,'2 Zůstatková hodnota'!$D$16,0)</f>
        <v>0</v>
      </c>
      <c r="T32" s="173">
        <f>IF(T19='0 Úvod'!$G$19+'0 Úvod'!$J$19-1,'2 Zůstatková hodnota'!$D$16,0)</f>
        <v>0</v>
      </c>
      <c r="U32" s="173">
        <f>IF(U19='0 Úvod'!$G$19+'0 Úvod'!$J$19-1,'2 Zůstatková hodnota'!$D$16,0)</f>
        <v>0</v>
      </c>
      <c r="V32" s="173">
        <f>IF(V19='0 Úvod'!$G$19+'0 Úvod'!$J$19-1,'2 Zůstatková hodnota'!$D$16,0)</f>
        <v>0</v>
      </c>
      <c r="W32" s="173">
        <f>IF(W19='0 Úvod'!$G$19+'0 Úvod'!$J$19-1,'2 Zůstatková hodnota'!$D$16,0)</f>
        <v>0</v>
      </c>
      <c r="X32" s="173">
        <f>IF(X19='0 Úvod'!$G$19+'0 Úvod'!$J$19-1,'2 Zůstatková hodnota'!$D$16,0)</f>
        <v>0</v>
      </c>
      <c r="Y32" s="173">
        <f>IF(Y19='0 Úvod'!$G$19+'0 Úvod'!$J$19-1,'2 Zůstatková hodnota'!$D$16,0)</f>
        <v>0</v>
      </c>
      <c r="Z32" s="173">
        <f>IF(Z19='0 Úvod'!$G$19+'0 Úvod'!$J$19-1,'2 Zůstatková hodnota'!$D$16,0)</f>
        <v>0</v>
      </c>
      <c r="AA32" s="173">
        <f>IF(AA19='0 Úvod'!$G$19+'0 Úvod'!$J$19-1,'2 Zůstatková hodnota'!$D$16,0)</f>
        <v>0</v>
      </c>
      <c r="AB32" s="173">
        <f>IF(AB19='0 Úvod'!$G$19+'0 Úvod'!$J$19-1,'2 Zůstatková hodnota'!$D$16,0)</f>
        <v>0</v>
      </c>
      <c r="AC32" s="174">
        <f>IF(AC19='0 Úvod'!$G$19+'0 Úvod'!$J$19-1,'2 Zůstatková hodnota'!$D$16,0)</f>
        <v>0</v>
      </c>
    </row>
    <row r="33" spans="1:29" ht="12.75">
      <c r="A33" s="81"/>
      <c r="B33" s="81"/>
      <c r="C33" s="80"/>
      <c r="D33" s="236"/>
      <c r="E33" s="237"/>
      <c r="F33" s="237"/>
      <c r="G33" s="237"/>
      <c r="H33" s="237"/>
      <c r="I33" s="237"/>
      <c r="J33" s="237"/>
      <c r="K33" s="237"/>
      <c r="L33" s="237"/>
      <c r="M33" s="237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</row>
    <row r="34" spans="1:29" ht="10.8" thickBot="1">
      <c r="A34" s="81"/>
      <c r="B34" s="81"/>
      <c r="C34" s="81"/>
      <c r="D34" s="239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</row>
    <row r="35" spans="2:19" ht="22.5" customHeight="1" thickBot="1">
      <c r="B35" s="183" t="s">
        <v>21</v>
      </c>
      <c r="C35" s="184" t="s">
        <v>347</v>
      </c>
      <c r="D35" s="185">
        <f>'0 Úvod'!J19-('0 Úvod'!G21-'0 Úvod'!G19)</f>
        <v>28</v>
      </c>
      <c r="E35" s="186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8"/>
    </row>
    <row r="36" spans="2:19" ht="12.75">
      <c r="B36" s="189"/>
      <c r="C36" s="190" t="s">
        <v>64</v>
      </c>
      <c r="D36" s="191">
        <f>100/5</f>
        <v>20</v>
      </c>
      <c r="E36" s="192"/>
      <c r="F36" s="190" t="s">
        <v>68</v>
      </c>
      <c r="G36" s="190"/>
      <c r="H36" s="190"/>
      <c r="I36" s="193"/>
      <c r="J36" s="190"/>
      <c r="K36" s="191">
        <f>100/3.6</f>
        <v>27.77777777777778</v>
      </c>
      <c r="L36" s="190"/>
      <c r="M36" s="190" t="s">
        <v>310</v>
      </c>
      <c r="N36" s="193"/>
      <c r="O36" s="193"/>
      <c r="P36" s="193"/>
      <c r="Q36" s="190"/>
      <c r="R36" s="194">
        <f>100/5.5</f>
        <v>18.181818181818183</v>
      </c>
      <c r="S36" s="195"/>
    </row>
    <row r="37" spans="2:19" ht="12.75">
      <c r="B37" s="164"/>
      <c r="C37" s="196" t="s">
        <v>65</v>
      </c>
      <c r="D37" s="197">
        <f>IF((D36-$D$35)&lt;0,0,(D36-$D$35))</f>
        <v>0</v>
      </c>
      <c r="E37" s="198"/>
      <c r="F37" s="196" t="s">
        <v>69</v>
      </c>
      <c r="G37" s="196"/>
      <c r="H37" s="196"/>
      <c r="I37" s="199"/>
      <c r="J37" s="196"/>
      <c r="K37" s="197">
        <f>IF((K36-$D$35)&lt;0,0,(K36-$D$35))</f>
        <v>0</v>
      </c>
      <c r="L37" s="196"/>
      <c r="M37" s="196" t="s">
        <v>311</v>
      </c>
      <c r="N37" s="199"/>
      <c r="O37" s="199"/>
      <c r="P37" s="199"/>
      <c r="Q37" s="196"/>
      <c r="R37" s="200">
        <f>IF((R36-$D$35)&lt;0,0,(R36-$D$35))</f>
        <v>0</v>
      </c>
      <c r="S37" s="201"/>
    </row>
    <row r="38" spans="2:19" ht="12.75">
      <c r="B38" s="164"/>
      <c r="C38" s="196" t="s">
        <v>66</v>
      </c>
      <c r="D38" s="197">
        <f>100/6</f>
        <v>16.666666666666668</v>
      </c>
      <c r="E38" s="198"/>
      <c r="F38" s="196" t="s">
        <v>314</v>
      </c>
      <c r="G38" s="196"/>
      <c r="H38" s="196"/>
      <c r="I38" s="199"/>
      <c r="J38" s="196"/>
      <c r="K38" s="197">
        <f>100/2</f>
        <v>50</v>
      </c>
      <c r="L38" s="196"/>
      <c r="M38" s="196" t="s">
        <v>304</v>
      </c>
      <c r="N38" s="199"/>
      <c r="O38" s="199"/>
      <c r="P38" s="199"/>
      <c r="Q38" s="196"/>
      <c r="R38" s="200">
        <f>100/2</f>
        <v>50</v>
      </c>
      <c r="S38" s="201"/>
    </row>
    <row r="39" spans="2:19" ht="12.75">
      <c r="B39" s="164"/>
      <c r="C39" s="196" t="s">
        <v>67</v>
      </c>
      <c r="D39" s="197">
        <f>IF((D38-$D$35)&lt;0,0,(D38-$D$35))</f>
        <v>0</v>
      </c>
      <c r="E39" s="198"/>
      <c r="F39" s="196" t="s">
        <v>70</v>
      </c>
      <c r="G39" s="196"/>
      <c r="H39" s="196"/>
      <c r="I39" s="199"/>
      <c r="J39" s="196"/>
      <c r="K39" s="197">
        <f>IF((K38-$D$35)&lt;0,0,(K38-$D$35))</f>
        <v>22</v>
      </c>
      <c r="L39" s="196"/>
      <c r="M39" s="196" t="s">
        <v>305</v>
      </c>
      <c r="N39" s="199"/>
      <c r="O39" s="199"/>
      <c r="P39" s="199"/>
      <c r="Q39" s="196"/>
      <c r="R39" s="200">
        <f>IF((R38-$D$35)&lt;0,0,(R38-$D$35))</f>
        <v>22</v>
      </c>
      <c r="S39" s="201"/>
    </row>
    <row r="40" spans="2:19" ht="12.75">
      <c r="B40" s="164"/>
      <c r="C40" s="196" t="s">
        <v>302</v>
      </c>
      <c r="D40" s="197">
        <f>100/6</f>
        <v>16.666666666666668</v>
      </c>
      <c r="E40" s="198"/>
      <c r="F40" s="196" t="s">
        <v>71</v>
      </c>
      <c r="G40" s="196"/>
      <c r="H40" s="196"/>
      <c r="I40" s="199"/>
      <c r="J40" s="196"/>
      <c r="K40" s="197">
        <f>100/3.3</f>
        <v>30.303030303030305</v>
      </c>
      <c r="L40" s="196"/>
      <c r="M40" s="196" t="s">
        <v>306</v>
      </c>
      <c r="N40" s="199"/>
      <c r="O40" s="199"/>
      <c r="P40" s="199"/>
      <c r="Q40" s="196"/>
      <c r="R40" s="202">
        <f>100/5.5</f>
        <v>18.181818181818183</v>
      </c>
      <c r="S40" s="201"/>
    </row>
    <row r="41" spans="2:19" ht="10.8" thickBot="1">
      <c r="B41" s="203"/>
      <c r="C41" s="204" t="s">
        <v>303</v>
      </c>
      <c r="D41" s="205">
        <f>IF((D40-$D$35)&lt;0,0,(D40-$D$35))</f>
        <v>0</v>
      </c>
      <c r="E41" s="206"/>
      <c r="F41" s="204" t="s">
        <v>72</v>
      </c>
      <c r="G41" s="204"/>
      <c r="H41" s="204"/>
      <c r="I41" s="207"/>
      <c r="J41" s="204"/>
      <c r="K41" s="205">
        <f>IF((K40-$D$35)&lt;0,0,(K40-$D$35))</f>
        <v>2.3030303030303045</v>
      </c>
      <c r="L41" s="204"/>
      <c r="M41" s="204" t="s">
        <v>307</v>
      </c>
      <c r="N41" s="207"/>
      <c r="O41" s="207"/>
      <c r="P41" s="207"/>
      <c r="Q41" s="204"/>
      <c r="R41" s="208">
        <f>IF((R40-$D$35)&lt;0,0,(R40-$D$35))</f>
        <v>0</v>
      </c>
      <c r="S41" s="209"/>
    </row>
    <row r="42" spans="4:19" s="81" customFormat="1" ht="12.75">
      <c r="D42" s="241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</row>
    <row r="43" spans="4:19" s="81" customFormat="1" ht="10.8" thickBot="1">
      <c r="D43" s="241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</row>
    <row r="44" spans="2:19" s="81" customFormat="1" ht="22.5" customHeight="1" thickBot="1">
      <c r="B44" s="183" t="s">
        <v>22</v>
      </c>
      <c r="C44" s="210" t="s">
        <v>233</v>
      </c>
      <c r="D44" s="211" t="s">
        <v>170</v>
      </c>
      <c r="E44" s="212" t="s">
        <v>170</v>
      </c>
      <c r="F44" s="212" t="s">
        <v>233</v>
      </c>
      <c r="H44" s="227" t="s">
        <v>25</v>
      </c>
      <c r="I44" s="228" t="s">
        <v>359</v>
      </c>
      <c r="J44" s="229"/>
      <c r="K44" s="229"/>
      <c r="L44" s="230"/>
      <c r="M44" s="1050" t="e">
        <f>D16*(1/(1+'0 Úvod'!D21)^('0 Úvod'!J19-1))</f>
        <v>#DIV/0!</v>
      </c>
      <c r="N44" s="1051"/>
      <c r="O44" s="237"/>
      <c r="P44" s="237"/>
      <c r="Q44" s="237"/>
      <c r="R44" s="237"/>
      <c r="S44" s="237"/>
    </row>
    <row r="45" spans="2:19" s="81" customFormat="1" ht="13.5" customHeight="1" thickBot="1">
      <c r="B45" s="189"/>
      <c r="C45" s="213" t="s">
        <v>60</v>
      </c>
      <c r="D45" s="214" t="e">
        <f>E45*(('1 Celkové investiční náklady'!$F$11-$E$54)/$E$55)</f>
        <v>#DIV/0!</v>
      </c>
      <c r="E45" s="242"/>
      <c r="F45" s="225" t="e">
        <f>D45/D36</f>
        <v>#DIV/0!</v>
      </c>
      <c r="H45" s="220"/>
      <c r="I45" s="231" t="s">
        <v>360</v>
      </c>
      <c r="J45" s="232"/>
      <c r="K45" s="232"/>
      <c r="L45" s="233"/>
      <c r="M45" s="1052" t="e">
        <f>M44/'0 Úvod'!N19</f>
        <v>#DIV/0!</v>
      </c>
      <c r="N45" s="1053"/>
      <c r="O45" s="237"/>
      <c r="P45" s="237"/>
      <c r="Q45" s="237"/>
      <c r="R45" s="237"/>
      <c r="S45" s="237"/>
    </row>
    <row r="46" spans="2:19" s="81" customFormat="1" ht="13.8">
      <c r="B46" s="164"/>
      <c r="C46" s="215" t="s">
        <v>61</v>
      </c>
      <c r="D46" s="214" t="e">
        <f>E46*(('1 Celkové investiční náklady'!$F$11-$E$54)/$E$55)</f>
        <v>#DIV/0!</v>
      </c>
      <c r="E46" s="243"/>
      <c r="F46" s="225" t="e">
        <f>D46/D38</f>
        <v>#DIV/0!</v>
      </c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</row>
    <row r="47" spans="2:19" s="81" customFormat="1" ht="13.8">
      <c r="B47" s="164"/>
      <c r="C47" s="215" t="s">
        <v>312</v>
      </c>
      <c r="D47" s="214" t="e">
        <f>E47*(('1 Celkové investiční náklady'!$F$11-$E$54)/$E$55)</f>
        <v>#DIV/0!</v>
      </c>
      <c r="E47" s="243"/>
      <c r="F47" s="225" t="e">
        <f>D47/D40</f>
        <v>#DIV/0!</v>
      </c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</row>
    <row r="48" spans="2:19" s="81" customFormat="1" ht="13.8">
      <c r="B48" s="164"/>
      <c r="C48" s="215" t="s">
        <v>62</v>
      </c>
      <c r="D48" s="214" t="e">
        <f>E48*(('1 Celkové investiční náklady'!$F$11-$E$54)/$E$55)</f>
        <v>#DIV/0!</v>
      </c>
      <c r="E48" s="243"/>
      <c r="F48" s="225" t="e">
        <f>D48/K36</f>
        <v>#DIV/0!</v>
      </c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</row>
    <row r="49" spans="2:19" s="81" customFormat="1" ht="13.8">
      <c r="B49" s="164"/>
      <c r="C49" s="215" t="s">
        <v>313</v>
      </c>
      <c r="D49" s="214" t="e">
        <f>E49*(('1 Celkové investiční náklady'!$F$11-$E$54)/$E$55)</f>
        <v>#DIV/0!</v>
      </c>
      <c r="E49" s="243"/>
      <c r="F49" s="225" t="e">
        <f>D49/K38</f>
        <v>#DIV/0!</v>
      </c>
      <c r="G49" s="244"/>
      <c r="H49" s="244"/>
      <c r="I49" s="244"/>
      <c r="J49" s="244"/>
      <c r="K49" s="244"/>
      <c r="L49" s="237"/>
      <c r="M49" s="237"/>
      <c r="N49" s="237"/>
      <c r="O49" s="237"/>
      <c r="P49" s="237"/>
      <c r="Q49" s="237"/>
      <c r="R49" s="237"/>
      <c r="S49" s="237"/>
    </row>
    <row r="50" spans="2:19" s="81" customFormat="1" ht="13.8">
      <c r="B50" s="164"/>
      <c r="C50" s="215" t="s">
        <v>63</v>
      </c>
      <c r="D50" s="214" t="e">
        <f>E50*(('1 Celkové investiční náklady'!$F$11-$E$54)/$E$55)</f>
        <v>#DIV/0!</v>
      </c>
      <c r="E50" s="243"/>
      <c r="F50" s="225" t="e">
        <f>D50/K40</f>
        <v>#DIV/0!</v>
      </c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</row>
    <row r="51" spans="2:19" s="81" customFormat="1" ht="13.8">
      <c r="B51" s="164"/>
      <c r="C51" s="215" t="s">
        <v>408</v>
      </c>
      <c r="D51" s="214" t="e">
        <f>E51*(('1 Celkové investiční náklady'!$F$11-$E$54)/$E$55)</f>
        <v>#DIV/0!</v>
      </c>
      <c r="E51" s="243"/>
      <c r="F51" s="225" t="e">
        <f>D51/R36</f>
        <v>#DIV/0!</v>
      </c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</row>
    <row r="52" spans="2:19" s="81" customFormat="1" ht="13.8">
      <c r="B52" s="164"/>
      <c r="C52" s="215" t="s">
        <v>309</v>
      </c>
      <c r="D52" s="214" t="e">
        <f>E52*(('1 Celkové investiční náklady'!$F$11-$E$54)/$E$55)</f>
        <v>#DIV/0!</v>
      </c>
      <c r="E52" s="243"/>
      <c r="F52" s="225" t="e">
        <f>D52/R38</f>
        <v>#DIV/0!</v>
      </c>
      <c r="G52" s="237"/>
      <c r="H52" s="245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</row>
    <row r="53" spans="2:19" s="81" customFormat="1" ht="13.8">
      <c r="B53" s="166"/>
      <c r="C53" s="216" t="s">
        <v>308</v>
      </c>
      <c r="D53" s="217" t="e">
        <f>E53*(('1 Celkové investiční náklady'!$F$11-$E$54)/$E$55)</f>
        <v>#DIV/0!</v>
      </c>
      <c r="E53" s="246"/>
      <c r="F53" s="226" t="e">
        <f>D53/R40</f>
        <v>#DIV/0!</v>
      </c>
      <c r="G53" s="237"/>
      <c r="H53" s="245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</row>
    <row r="54" spans="2:19" s="81" customFormat="1" ht="10.8" thickBot="1">
      <c r="B54" s="203"/>
      <c r="C54" s="218" t="s">
        <v>292</v>
      </c>
      <c r="D54" s="219">
        <f>E54</f>
        <v>0</v>
      </c>
      <c r="E54" s="223">
        <f>'1 Celkové investiční náklady'!F6</f>
        <v>0</v>
      </c>
      <c r="F54" s="223"/>
      <c r="G54" s="237"/>
      <c r="H54" s="245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</row>
    <row r="55" spans="2:19" s="81" customFormat="1" ht="10.8" thickBot="1">
      <c r="B55" s="220"/>
      <c r="C55" s="221" t="e">
        <f>IF(ROUND(D55,2)=ROUND(D5,2),"CELKEM","CHYBA")</f>
        <v>#DIV/0!</v>
      </c>
      <c r="D55" s="222" t="e">
        <f>SUM(D45:D54)</f>
        <v>#DIV/0!</v>
      </c>
      <c r="E55" s="224">
        <f>SUM(E45:E53)</f>
        <v>0</v>
      </c>
      <c r="F55" s="237"/>
      <c r="G55" s="237"/>
      <c r="H55" s="247"/>
      <c r="I55" s="248"/>
      <c r="J55" s="237"/>
      <c r="K55" s="237"/>
      <c r="L55" s="237"/>
      <c r="M55" s="237"/>
      <c r="N55" s="237"/>
      <c r="O55" s="237"/>
      <c r="P55" s="237"/>
      <c r="Q55" s="237"/>
      <c r="R55" s="237"/>
      <c r="S55" s="237"/>
    </row>
    <row r="56" spans="6:20" s="80" customFormat="1" ht="12.75">
      <c r="F56" s="249"/>
      <c r="G56" s="248"/>
      <c r="H56" s="81"/>
      <c r="I56" s="81"/>
      <c r="J56" s="248"/>
      <c r="K56" s="248"/>
      <c r="L56" s="248"/>
      <c r="M56" s="248"/>
      <c r="N56" s="248"/>
      <c r="O56" s="248"/>
      <c r="P56" s="248"/>
      <c r="Q56" s="248"/>
      <c r="R56" s="248"/>
      <c r="T56" s="250"/>
    </row>
    <row r="57" spans="8:21" s="81" customFormat="1" ht="12.75">
      <c r="H57" s="251"/>
      <c r="I57" s="251"/>
      <c r="U57" s="252"/>
    </row>
    <row r="58" spans="4:11" s="81" customFormat="1" ht="12.75">
      <c r="D58" s="253"/>
      <c r="E58" s="252"/>
      <c r="F58" s="251"/>
      <c r="G58" s="251"/>
      <c r="J58" s="251"/>
      <c r="K58" s="251"/>
    </row>
    <row r="59" s="81" customFormat="1" ht="12.75">
      <c r="H59" s="240"/>
    </row>
    <row r="60" spans="6:8" s="81" customFormat="1" ht="12.75">
      <c r="F60" s="240"/>
      <c r="G60" s="240"/>
      <c r="H60" s="240"/>
    </row>
    <row r="61" spans="6:9" s="81" customFormat="1" ht="12.75">
      <c r="F61" s="240"/>
      <c r="G61" s="240"/>
      <c r="H61" s="235"/>
      <c r="I61" s="79"/>
    </row>
    <row r="62" spans="6:7" ht="12.75">
      <c r="F62" s="235"/>
      <c r="G62" s="235"/>
    </row>
  </sheetData>
  <sheetProtection password="C644" sheet="1" objects="1" scenarios="1" formatCells="0" formatColumns="0" formatRows="0" insertColumns="0" insertRows="0" insertHyperlinks="0" deleteColumns="0" deleteRows="0" sort="0" autoFilter="0" pivotTables="0"/>
  <mergeCells count="4">
    <mergeCell ref="D3:D4"/>
    <mergeCell ref="D19:D20"/>
    <mergeCell ref="M44:N44"/>
    <mergeCell ref="M45:N45"/>
  </mergeCells>
  <conditionalFormatting sqref="C55">
    <cfRule type="cellIs" priority="1" dxfId="4" operator="equal" stopIfTrue="1">
      <formula>"CHYBA"</formula>
    </cfRule>
  </conditionalFormatting>
  <printOptions/>
  <pageMargins left="0.3937007874015748" right="0.35433070866141736" top="0.7874015748031497" bottom="0.7874015748031497" header="0.3937007874015748" footer="0.3937007874015748"/>
  <pageSetup fitToHeight="1" fitToWidth="1" horizontalDpi="600" verticalDpi="600" orientation="landscape" paperSize="9" scale="42" r:id="rId3"/>
  <headerFooter alignWithMargins="0">
    <oddFooter>&amp;L&amp;A&amp;C30.9.2010</oddFooter>
  </headerFooter>
  <ignoredErrors>
    <ignoredError sqref="D38:R40" formula="1"/>
  </ignoredError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241" r:id="rId4" name="Button 1">
              <controlPr defaultSize="0" print="0" autoFill="0" autoPict="0" macro="[0]!GoToIntroduction">
                <anchor moveWithCells="1" sizeWithCells="1">
                  <from>
                    <xdr:col>26</xdr:col>
                    <xdr:colOff>685800</xdr:colOff>
                    <xdr:row>50</xdr:row>
                    <xdr:rowOff>167640</xdr:rowOff>
                  </from>
                  <to>
                    <xdr:col>28</xdr:col>
                    <xdr:colOff>640080</xdr:colOff>
                    <xdr:row>55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8">
    <pageSetUpPr fitToPage="1"/>
  </sheetPr>
  <dimension ref="A1:AI248"/>
  <sheetViews>
    <sheetView zoomScale="70" zoomScaleNormal="70" workbookViewId="0" topLeftCell="A1"/>
  </sheetViews>
  <sheetFormatPr defaultColWidth="9.140625" defaultRowHeight="12.75"/>
  <cols>
    <col min="1" max="1" width="2.7109375" style="254" customWidth="1"/>
    <col min="2" max="2" width="6.140625" style="254" customWidth="1"/>
    <col min="3" max="3" width="37.7109375" style="254" customWidth="1"/>
    <col min="4" max="4" width="12.7109375" style="254" customWidth="1"/>
    <col min="5" max="5" width="11.8515625" style="254" customWidth="1"/>
    <col min="6" max="17" width="10.7109375" style="254" customWidth="1"/>
    <col min="18" max="29" width="10.421875" style="254" customWidth="1"/>
    <col min="30" max="34" width="8.7109375" style="254" bestFit="1" customWidth="1"/>
    <col min="35" max="35" width="10.421875" style="254" bestFit="1" customWidth="1"/>
    <col min="36" max="16384" width="9.140625" style="254" customWidth="1"/>
  </cols>
  <sheetData>
    <row r="1" ht="10.8" thickBot="1">
      <c r="E1" s="255"/>
    </row>
    <row r="2" spans="1:29" ht="13.2">
      <c r="A2" s="256"/>
      <c r="B2" s="105" t="s">
        <v>18</v>
      </c>
      <c r="C2" s="106" t="s">
        <v>75</v>
      </c>
      <c r="D2" s="453"/>
      <c r="E2" s="1064">
        <f>'1 Celkové investiční náklady'!G3</f>
        <v>2014</v>
      </c>
      <c r="F2" s="1064">
        <f aca="true" t="shared" si="0" ref="F2:S2">E2+1</f>
        <v>2015</v>
      </c>
      <c r="G2" s="1064">
        <f t="shared" si="0"/>
        <v>2016</v>
      </c>
      <c r="H2" s="1064">
        <f t="shared" si="0"/>
        <v>2017</v>
      </c>
      <c r="I2" s="1064">
        <f t="shared" si="0"/>
        <v>2018</v>
      </c>
      <c r="J2" s="1064">
        <f t="shared" si="0"/>
        <v>2019</v>
      </c>
      <c r="K2" s="1064">
        <f t="shared" si="0"/>
        <v>2020</v>
      </c>
      <c r="L2" s="1064">
        <f t="shared" si="0"/>
        <v>2021</v>
      </c>
      <c r="M2" s="1064">
        <f t="shared" si="0"/>
        <v>2022</v>
      </c>
      <c r="N2" s="1064">
        <f t="shared" si="0"/>
        <v>2023</v>
      </c>
      <c r="O2" s="1064">
        <f t="shared" si="0"/>
        <v>2024</v>
      </c>
      <c r="P2" s="1064">
        <f t="shared" si="0"/>
        <v>2025</v>
      </c>
      <c r="Q2" s="1064">
        <f t="shared" si="0"/>
        <v>2026</v>
      </c>
      <c r="R2" s="1064">
        <f t="shared" si="0"/>
        <v>2027</v>
      </c>
      <c r="S2" s="1064">
        <f t="shared" si="0"/>
        <v>2028</v>
      </c>
      <c r="T2" s="1064">
        <f aca="true" t="shared" si="1" ref="T2:AC2">S2+1</f>
        <v>2029</v>
      </c>
      <c r="U2" s="1064">
        <f t="shared" si="1"/>
        <v>2030</v>
      </c>
      <c r="V2" s="1064">
        <f t="shared" si="1"/>
        <v>2031</v>
      </c>
      <c r="W2" s="1064">
        <f t="shared" si="1"/>
        <v>2032</v>
      </c>
      <c r="X2" s="1064">
        <f t="shared" si="1"/>
        <v>2033</v>
      </c>
      <c r="Y2" s="1064">
        <f t="shared" si="1"/>
        <v>2034</v>
      </c>
      <c r="Z2" s="1064">
        <f t="shared" si="1"/>
        <v>2035</v>
      </c>
      <c r="AA2" s="1064">
        <f t="shared" si="1"/>
        <v>2036</v>
      </c>
      <c r="AB2" s="1064">
        <f t="shared" si="1"/>
        <v>2037</v>
      </c>
      <c r="AC2" s="1078">
        <f t="shared" si="1"/>
        <v>2038</v>
      </c>
    </row>
    <row r="3" spans="1:29" ht="13.8" thickBot="1">
      <c r="A3" s="256"/>
      <c r="B3" s="454" t="s">
        <v>9</v>
      </c>
      <c r="C3" s="455" t="s">
        <v>76</v>
      </c>
      <c r="D3" s="456" t="s">
        <v>74</v>
      </c>
      <c r="E3" s="1065"/>
      <c r="F3" s="1065"/>
      <c r="G3" s="1065"/>
      <c r="H3" s="1065"/>
      <c r="I3" s="1065"/>
      <c r="J3" s="1065"/>
      <c r="K3" s="1065"/>
      <c r="L3" s="1065"/>
      <c r="M3" s="1065"/>
      <c r="N3" s="1065"/>
      <c r="O3" s="1065"/>
      <c r="P3" s="1065"/>
      <c r="Q3" s="1065"/>
      <c r="R3" s="1065"/>
      <c r="S3" s="1065"/>
      <c r="T3" s="1065"/>
      <c r="U3" s="1065"/>
      <c r="V3" s="1065"/>
      <c r="W3" s="1065"/>
      <c r="X3" s="1065"/>
      <c r="Y3" s="1065"/>
      <c r="Z3" s="1065"/>
      <c r="AA3" s="1065"/>
      <c r="AB3" s="1065"/>
      <c r="AC3" s="1079"/>
    </row>
    <row r="4" spans="1:29" ht="12">
      <c r="A4" s="257"/>
      <c r="B4" s="457"/>
      <c r="C4" s="458" t="s">
        <v>78</v>
      </c>
      <c r="D4" s="459">
        <f aca="true" t="shared" si="2" ref="D4:D9">SUM(E4:AC4,E13:AC13)</f>
        <v>0</v>
      </c>
      <c r="E4" s="15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259"/>
    </row>
    <row r="5" spans="1:29" ht="12">
      <c r="A5" s="257"/>
      <c r="B5" s="460"/>
      <c r="C5" s="461" t="s">
        <v>187</v>
      </c>
      <c r="D5" s="462">
        <f t="shared" si="2"/>
        <v>0</v>
      </c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261"/>
    </row>
    <row r="6" spans="1:29" ht="12" customHeight="1">
      <c r="A6" s="256"/>
      <c r="B6" s="460"/>
      <c r="C6" s="463" t="s">
        <v>79</v>
      </c>
      <c r="D6" s="462">
        <f t="shared" si="2"/>
        <v>0</v>
      </c>
      <c r="E6" s="467">
        <f>IF(E2&lt;=('0 Úvod'!$G$19+'0 Úvod'!$J$19-1),SUMPRODUCT(E131:E143,E165:E177)+E179,0)</f>
        <v>0</v>
      </c>
      <c r="F6" s="468">
        <f>IF(F2&lt;=('0 Úvod'!$G$19+'0 Úvod'!$J$19-1),SUMPRODUCT(F131:F143,F165:F177)+F179,0)</f>
        <v>0</v>
      </c>
      <c r="G6" s="468">
        <f>IF(G2&lt;=('0 Úvod'!$G$19+'0 Úvod'!$J$19-1),SUMPRODUCT(G131:G143,G165:G177)+G179,0)</f>
        <v>0</v>
      </c>
      <c r="H6" s="468">
        <f>IF(H2&lt;=('0 Úvod'!$G$19+'0 Úvod'!$J$19-1),SUMPRODUCT(H131:H143,H165:H177)+H179,0)</f>
        <v>0</v>
      </c>
      <c r="I6" s="468">
        <f>IF(I2&lt;=('0 Úvod'!$G$19+'0 Úvod'!$J$19-1),SUMPRODUCT(I131:I143,I165:I177)+I179,0)</f>
        <v>0</v>
      </c>
      <c r="J6" s="468">
        <f>IF(J2&lt;=('0 Úvod'!$G$19+'0 Úvod'!$J$19-1),SUMPRODUCT(J131:J143,J165:J177)+J179,0)</f>
        <v>0</v>
      </c>
      <c r="K6" s="468">
        <f>IF(K2&lt;=('0 Úvod'!$G$19+'0 Úvod'!$J$19-1),SUMPRODUCT(K131:K143,K165:K177)+K179,0)</f>
        <v>0</v>
      </c>
      <c r="L6" s="468">
        <f>IF(L2&lt;=('0 Úvod'!$G$19+'0 Úvod'!$J$19-1),SUMPRODUCT(L131:L143,L165:L177)+L179,0)</f>
        <v>0</v>
      </c>
      <c r="M6" s="468">
        <f>IF(M2&lt;=('0 Úvod'!$G$19+'0 Úvod'!$J$19-1),SUMPRODUCT(M131:M143,M165:M177)+M179,0)</f>
        <v>0</v>
      </c>
      <c r="N6" s="468">
        <f>IF(N2&lt;=('0 Úvod'!$G$19+'0 Úvod'!$J$19-1),SUMPRODUCT(N131:N143,N165:N177)+N179,0)</f>
        <v>0</v>
      </c>
      <c r="O6" s="468">
        <f>IF(O2&lt;=('0 Úvod'!$G$19+'0 Úvod'!$J$19-1),SUMPRODUCT(O131:O143,O165:O177)+O179,0)</f>
        <v>0</v>
      </c>
      <c r="P6" s="468">
        <f>IF(P2&lt;=('0 Úvod'!$G$19+'0 Úvod'!$J$19-1),SUMPRODUCT(P131:P143,P165:P177)+P179,0)</f>
        <v>0</v>
      </c>
      <c r="Q6" s="468">
        <f>IF(Q2&lt;=('0 Úvod'!$G$19+'0 Úvod'!$J$19-1),SUMPRODUCT(Q131:Q143,Q165:Q177)+Q179,0)</f>
        <v>0</v>
      </c>
      <c r="R6" s="468">
        <f>IF(R2&lt;=('0 Úvod'!$G$19+'0 Úvod'!$J$19-1),SUMPRODUCT(R131:R143,R165:R177)+R179,0)</f>
        <v>0</v>
      </c>
      <c r="S6" s="468">
        <f>IF(S2&lt;=('0 Úvod'!$G$19+'0 Úvod'!$J$19-1),SUMPRODUCT(S131:S143,S165:S177)+S179,0)</f>
        <v>0</v>
      </c>
      <c r="T6" s="468">
        <f>IF(T2&lt;=('0 Úvod'!$G$19+'0 Úvod'!$J$19-1),SUMPRODUCT(T131:T143,T165:T177)+T179,0)</f>
        <v>0</v>
      </c>
      <c r="U6" s="468">
        <f>IF(U2&lt;=('0 Úvod'!$G$19+'0 Úvod'!$J$19-1),SUMPRODUCT(U131:U143,U165:U177)+U179,0)</f>
        <v>0</v>
      </c>
      <c r="V6" s="468">
        <f>IF(V2&lt;=('0 Úvod'!$G$19+'0 Úvod'!$J$19-1),SUMPRODUCT(V131:V143,V165:V177)+V179,0)</f>
        <v>0</v>
      </c>
      <c r="W6" s="468">
        <f>IF(W2&lt;=('0 Úvod'!$G$19+'0 Úvod'!$J$19-1),SUMPRODUCT(W131:W143,W165:W177)+W179,0)</f>
        <v>0</v>
      </c>
      <c r="X6" s="468">
        <f>IF(X2&lt;=('0 Úvod'!$G$19+'0 Úvod'!$J$19-1),SUMPRODUCT(X131:X143,X165:X177)+X179,0)</f>
        <v>0</v>
      </c>
      <c r="Y6" s="468">
        <f>IF(Y2&lt;=('0 Úvod'!$G$19+'0 Úvod'!$J$19-1),SUMPRODUCT(Y131:Y143,Y165:Y177)+Y179,0)</f>
        <v>0</v>
      </c>
      <c r="Z6" s="468">
        <f>IF(Z2&lt;=('0 Úvod'!$G$19+'0 Úvod'!$J$19-1),SUMPRODUCT(Z131:Z143,Z165:Z177)+Z179,0)</f>
        <v>0</v>
      </c>
      <c r="AA6" s="468">
        <f>IF(AA2&lt;=('0 Úvod'!$G$19+'0 Úvod'!$J$19-1),SUMPRODUCT(AA131:AA143,AA165:AA177)+AA179,0)</f>
        <v>0</v>
      </c>
      <c r="AB6" s="468">
        <f>IF(AB2&lt;=('0 Úvod'!$G$19+'0 Úvod'!$J$19-1),SUMPRODUCT(AB131:AB143,AB165:AB177)+AB179,0)</f>
        <v>0</v>
      </c>
      <c r="AC6" s="469">
        <f>IF(AC2&lt;=('0 Úvod'!$G$19+'0 Úvod'!$J$19-1),SUMPRODUCT(AC131:AC143,AC165:AC177)+AC179,0)</f>
        <v>0</v>
      </c>
    </row>
    <row r="7" spans="1:29" ht="12" customHeight="1">
      <c r="A7" s="256"/>
      <c r="B7" s="460"/>
      <c r="C7" s="463" t="s">
        <v>188</v>
      </c>
      <c r="D7" s="462">
        <f t="shared" si="2"/>
        <v>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261"/>
    </row>
    <row r="8" spans="1:29" ht="12" customHeight="1">
      <c r="A8" s="256"/>
      <c r="B8" s="460"/>
      <c r="C8" s="463" t="s">
        <v>189</v>
      </c>
      <c r="D8" s="462">
        <f t="shared" si="2"/>
        <v>0</v>
      </c>
      <c r="E8" s="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262"/>
    </row>
    <row r="9" spans="1:29" ht="12.6" thickBot="1">
      <c r="A9" s="256"/>
      <c r="B9" s="464"/>
      <c r="C9" s="465" t="s">
        <v>77</v>
      </c>
      <c r="D9" s="466">
        <f t="shared" si="2"/>
        <v>0</v>
      </c>
      <c r="E9" s="470">
        <f>SUM(E4:E8)</f>
        <v>0</v>
      </c>
      <c r="F9" s="471">
        <f>SUM(F4:F8)</f>
        <v>0</v>
      </c>
      <c r="G9" s="471">
        <f aca="true" t="shared" si="3" ref="G9:R9">SUM(G4:G8)</f>
        <v>0</v>
      </c>
      <c r="H9" s="471">
        <f t="shared" si="3"/>
        <v>0</v>
      </c>
      <c r="I9" s="471">
        <f t="shared" si="3"/>
        <v>0</v>
      </c>
      <c r="J9" s="471">
        <f t="shared" si="3"/>
        <v>0</v>
      </c>
      <c r="K9" s="471">
        <f t="shared" si="3"/>
        <v>0</v>
      </c>
      <c r="L9" s="471">
        <f t="shared" si="3"/>
        <v>0</v>
      </c>
      <c r="M9" s="471">
        <f t="shared" si="3"/>
        <v>0</v>
      </c>
      <c r="N9" s="471">
        <f t="shared" si="3"/>
        <v>0</v>
      </c>
      <c r="O9" s="471">
        <f t="shared" si="3"/>
        <v>0</v>
      </c>
      <c r="P9" s="471">
        <f t="shared" si="3"/>
        <v>0</v>
      </c>
      <c r="Q9" s="471">
        <f t="shared" si="3"/>
        <v>0</v>
      </c>
      <c r="R9" s="471">
        <f t="shared" si="3"/>
        <v>0</v>
      </c>
      <c r="S9" s="471">
        <f>SUM(S4:S8)</f>
        <v>0</v>
      </c>
      <c r="T9" s="471">
        <f aca="true" t="shared" si="4" ref="T9:AC9">SUM(T4:T8)</f>
        <v>0</v>
      </c>
      <c r="U9" s="471">
        <f t="shared" si="4"/>
        <v>0</v>
      </c>
      <c r="V9" s="471">
        <f t="shared" si="4"/>
        <v>0</v>
      </c>
      <c r="W9" s="471">
        <f t="shared" si="4"/>
        <v>0</v>
      </c>
      <c r="X9" s="471">
        <f t="shared" si="4"/>
        <v>0</v>
      </c>
      <c r="Y9" s="471">
        <f t="shared" si="4"/>
        <v>0</v>
      </c>
      <c r="Z9" s="471">
        <f t="shared" si="4"/>
        <v>0</v>
      </c>
      <c r="AA9" s="471">
        <f t="shared" si="4"/>
        <v>0</v>
      </c>
      <c r="AB9" s="471">
        <f t="shared" si="4"/>
        <v>0</v>
      </c>
      <c r="AC9" s="472">
        <f t="shared" si="4"/>
        <v>0</v>
      </c>
    </row>
    <row r="10" spans="1:29" ht="10.8" thickBot="1">
      <c r="A10" s="256"/>
      <c r="B10" s="263"/>
      <c r="C10" s="256"/>
      <c r="D10" s="255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</row>
    <row r="11" spans="1:29" ht="13.2">
      <c r="A11" s="256"/>
      <c r="B11" s="105" t="s">
        <v>18</v>
      </c>
      <c r="C11" s="106" t="s">
        <v>75</v>
      </c>
      <c r="D11" s="473"/>
      <c r="E11" s="1066">
        <f>AC2+1</f>
        <v>2039</v>
      </c>
      <c r="F11" s="1064">
        <f aca="true" t="shared" si="5" ref="F11:S11">E11+1</f>
        <v>2040</v>
      </c>
      <c r="G11" s="1064">
        <f t="shared" si="5"/>
        <v>2041</v>
      </c>
      <c r="H11" s="1064">
        <f t="shared" si="5"/>
        <v>2042</v>
      </c>
      <c r="I11" s="1064">
        <f t="shared" si="5"/>
        <v>2043</v>
      </c>
      <c r="J11" s="1064">
        <f t="shared" si="5"/>
        <v>2044</v>
      </c>
      <c r="K11" s="1064">
        <f t="shared" si="5"/>
        <v>2045</v>
      </c>
      <c r="L11" s="1064">
        <f t="shared" si="5"/>
        <v>2046</v>
      </c>
      <c r="M11" s="1064">
        <f t="shared" si="5"/>
        <v>2047</v>
      </c>
      <c r="N11" s="1064">
        <f t="shared" si="5"/>
        <v>2048</v>
      </c>
      <c r="O11" s="1064">
        <f t="shared" si="5"/>
        <v>2049</v>
      </c>
      <c r="P11" s="1064">
        <f t="shared" si="5"/>
        <v>2050</v>
      </c>
      <c r="Q11" s="1064">
        <f t="shared" si="5"/>
        <v>2051</v>
      </c>
      <c r="R11" s="1064">
        <f t="shared" si="5"/>
        <v>2052</v>
      </c>
      <c r="S11" s="1064">
        <f t="shared" si="5"/>
        <v>2053</v>
      </c>
      <c r="T11" s="1064">
        <f aca="true" t="shared" si="6" ref="T11:AC11">S11+1</f>
        <v>2054</v>
      </c>
      <c r="U11" s="1064">
        <f t="shared" si="6"/>
        <v>2055</v>
      </c>
      <c r="V11" s="1064">
        <f t="shared" si="6"/>
        <v>2056</v>
      </c>
      <c r="W11" s="1064">
        <f t="shared" si="6"/>
        <v>2057</v>
      </c>
      <c r="X11" s="1064">
        <f t="shared" si="6"/>
        <v>2058</v>
      </c>
      <c r="Y11" s="1064">
        <f t="shared" si="6"/>
        <v>2059</v>
      </c>
      <c r="Z11" s="1064">
        <f t="shared" si="6"/>
        <v>2060</v>
      </c>
      <c r="AA11" s="1064">
        <f t="shared" si="6"/>
        <v>2061</v>
      </c>
      <c r="AB11" s="1064">
        <f t="shared" si="6"/>
        <v>2062</v>
      </c>
      <c r="AC11" s="1078">
        <f t="shared" si="6"/>
        <v>2063</v>
      </c>
    </row>
    <row r="12" spans="2:35" s="256" customFormat="1" ht="13.8" thickBot="1">
      <c r="B12" s="454" t="s">
        <v>11</v>
      </c>
      <c r="C12" s="455" t="s">
        <v>80</v>
      </c>
      <c r="D12" s="474"/>
      <c r="E12" s="1067"/>
      <c r="F12" s="1065"/>
      <c r="G12" s="1065"/>
      <c r="H12" s="1065"/>
      <c r="I12" s="1065"/>
      <c r="J12" s="1065"/>
      <c r="K12" s="1065"/>
      <c r="L12" s="1065"/>
      <c r="M12" s="1065"/>
      <c r="N12" s="1065"/>
      <c r="O12" s="1065"/>
      <c r="P12" s="1065"/>
      <c r="Q12" s="1065"/>
      <c r="R12" s="1065"/>
      <c r="S12" s="1065"/>
      <c r="T12" s="1065"/>
      <c r="U12" s="1065"/>
      <c r="V12" s="1065"/>
      <c r="W12" s="1065"/>
      <c r="X12" s="1065"/>
      <c r="Y12" s="1065"/>
      <c r="Z12" s="1065"/>
      <c r="AA12" s="1065"/>
      <c r="AB12" s="1065"/>
      <c r="AC12" s="1079"/>
      <c r="AD12" s="254"/>
      <c r="AE12" s="254"/>
      <c r="AF12" s="254"/>
      <c r="AG12" s="254"/>
      <c r="AH12" s="254"/>
      <c r="AI12" s="254"/>
    </row>
    <row r="13" spans="2:35" s="256" customFormat="1" ht="11.4">
      <c r="B13" s="457"/>
      <c r="C13" s="458" t="s">
        <v>78</v>
      </c>
      <c r="D13" s="475"/>
      <c r="E13" s="265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59"/>
      <c r="AD13" s="254"/>
      <c r="AE13" s="254"/>
      <c r="AF13" s="254"/>
      <c r="AG13" s="254"/>
      <c r="AH13" s="254"/>
      <c r="AI13" s="254"/>
    </row>
    <row r="14" spans="1:29" ht="11.4">
      <c r="A14" s="256"/>
      <c r="B14" s="476"/>
      <c r="C14" s="461" t="s">
        <v>187</v>
      </c>
      <c r="D14" s="477"/>
      <c r="E14" s="267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1"/>
    </row>
    <row r="15" spans="1:29" ht="11.4">
      <c r="A15" s="256"/>
      <c r="B15" s="476"/>
      <c r="C15" s="463" t="s">
        <v>79</v>
      </c>
      <c r="D15" s="477"/>
      <c r="E15" s="467">
        <f>IF(E11&lt;=('0 Úvod'!$G$19+'0 Úvod'!$J$19-1),SUMPRODUCT(E148:E160,E183:E195)+E197,0)</f>
        <v>0</v>
      </c>
      <c r="F15" s="468">
        <f>IF(F11&lt;=('0 Úvod'!$G$19+'0 Úvod'!$J$19-1),SUMPRODUCT(F148:F160,F183:F195)+F197,0)</f>
        <v>0</v>
      </c>
      <c r="G15" s="468">
        <f>IF(G11&lt;=('0 Úvod'!$G$19+'0 Úvod'!$J$19-1),SUMPRODUCT(G148:G160,G183:G195)+G197,0)</f>
        <v>0</v>
      </c>
      <c r="H15" s="468">
        <f>IF(H11&lt;=('0 Úvod'!$G$19+'0 Úvod'!$J$19-1),SUMPRODUCT(H148:H160,H183:H195)+H197,0)</f>
        <v>0</v>
      </c>
      <c r="I15" s="468">
        <f>IF(I11&lt;=('0 Úvod'!$G$19+'0 Úvod'!$J$19-1),SUMPRODUCT(I148:I160,I183:I195)+I197,0)</f>
        <v>0</v>
      </c>
      <c r="J15" s="468">
        <f>IF(J11&lt;=('0 Úvod'!$G$19+'0 Úvod'!$J$19-1),SUMPRODUCT(J148:J160,J183:J195)+J197,0)</f>
        <v>0</v>
      </c>
      <c r="K15" s="468">
        <f>IF(K11&lt;=('0 Úvod'!$G$19+'0 Úvod'!$J$19-1),SUMPRODUCT(K148:K160,K183:K195)+K197,0)</f>
        <v>0</v>
      </c>
      <c r="L15" s="468">
        <f>IF(L11&lt;=('0 Úvod'!$G$19+'0 Úvod'!$J$19-1),SUMPRODUCT(L148:L160,L183:L195)+L197,0)</f>
        <v>0</v>
      </c>
      <c r="M15" s="468">
        <f>IF(M11&lt;=('0 Úvod'!$G$19+'0 Úvod'!$J$19-1),SUMPRODUCT(M148:M160,M183:M195)+M197,0)</f>
        <v>0</v>
      </c>
      <c r="N15" s="468">
        <f>IF(N11&lt;=('0 Úvod'!$G$19+'0 Úvod'!$J$19-1),SUMPRODUCT(N148:N160,N183:N195)+N197,0)</f>
        <v>0</v>
      </c>
      <c r="O15" s="468">
        <f>IF(O11&lt;=('0 Úvod'!$G$19+'0 Úvod'!$J$19-1),SUMPRODUCT(O148:O160,O183:O195)+O197,0)</f>
        <v>0</v>
      </c>
      <c r="P15" s="468">
        <f>IF(P11&lt;=('0 Úvod'!$G$19+'0 Úvod'!$J$19-1),SUMPRODUCT(P148:P160,P183:P195)+P197,0)</f>
        <v>0</v>
      </c>
      <c r="Q15" s="468">
        <f>IF(Q11&lt;=('0 Úvod'!$G$19+'0 Úvod'!$J$19-1),SUMPRODUCT(Q148:Q160,Q183:Q195)+Q197,0)</f>
        <v>0</v>
      </c>
      <c r="R15" s="468">
        <f>IF(R11&lt;=('0 Úvod'!$G$19+'0 Úvod'!$J$19-1),SUMPRODUCT(R148:R160,R183:R195)+R197,0)</f>
        <v>0</v>
      </c>
      <c r="S15" s="468">
        <f>IF(S11&lt;=('0 Úvod'!$G$19+'0 Úvod'!$J$19-1),SUMPRODUCT(S148:S160,S183:S195)+S197,0)</f>
        <v>0</v>
      </c>
      <c r="T15" s="468">
        <f>IF(T11&lt;=('0 Úvod'!$G$19+'0 Úvod'!$J$19-1),SUMPRODUCT(T148:T160,T183:T195)+T197,0)</f>
        <v>0</v>
      </c>
      <c r="U15" s="468">
        <f>IF(U11&lt;=('0 Úvod'!$G$19+'0 Úvod'!$J$19-1),SUMPRODUCT(U148:U160,U183:U195)+U197,0)</f>
        <v>0</v>
      </c>
      <c r="V15" s="468">
        <f>IF(V11&lt;=('0 Úvod'!$G$19+'0 Úvod'!$J$19-1),SUMPRODUCT(V148:V160,V183:V195)+V197,0)</f>
        <v>0</v>
      </c>
      <c r="W15" s="468">
        <f>IF(W11&lt;=('0 Úvod'!$G$19+'0 Úvod'!$J$19-1),SUMPRODUCT(W148:W160,W183:W195)+W197,0)</f>
        <v>0</v>
      </c>
      <c r="X15" s="468">
        <f>IF(X11&lt;=('0 Úvod'!$G$19+'0 Úvod'!$J$19-1),SUMPRODUCT(X148:X160,X183:X195)+X197,0)</f>
        <v>0</v>
      </c>
      <c r="Y15" s="468">
        <f>IF(Y11&lt;=('0 Úvod'!$G$19+'0 Úvod'!$J$19-1),SUMPRODUCT(Y148:Y160,Y183:Y195)+Y197,0)</f>
        <v>0</v>
      </c>
      <c r="Z15" s="468">
        <f>IF(Z11&lt;=('0 Úvod'!$G$19+'0 Úvod'!$J$19-1),SUMPRODUCT(Z148:Z160,Z183:Z195)+Z197,0)</f>
        <v>0</v>
      </c>
      <c r="AA15" s="468">
        <f>IF(AA11&lt;=('0 Úvod'!$G$19+'0 Úvod'!$J$19-1),SUMPRODUCT(AA148:AA160,AA183:AA195)+AA197,0)</f>
        <v>0</v>
      </c>
      <c r="AB15" s="468">
        <f>IF(AB11&lt;=('0 Úvod'!$G$19+'0 Úvod'!$J$19-1),SUMPRODUCT(AB148:AB160,AB183:AB195)+AB197,0)</f>
        <v>0</v>
      </c>
      <c r="AC15" s="469">
        <f>IF(AC11&lt;=('0 Úvod'!$G$19+'0 Úvod'!$J$19-1),SUMPRODUCT(AC148:AC160,AC183:AC195)+AC197,0)</f>
        <v>0</v>
      </c>
    </row>
    <row r="16" spans="1:29" ht="11.4">
      <c r="A16" s="256"/>
      <c r="B16" s="476"/>
      <c r="C16" s="463" t="s">
        <v>188</v>
      </c>
      <c r="D16" s="477"/>
      <c r="E16" s="267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1"/>
    </row>
    <row r="17" spans="1:29" ht="11.4">
      <c r="A17" s="256"/>
      <c r="B17" s="478"/>
      <c r="C17" s="463" t="s">
        <v>189</v>
      </c>
      <c r="D17" s="479"/>
      <c r="E17" s="269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62"/>
    </row>
    <row r="18" spans="1:29" ht="12.6" thickBot="1">
      <c r="A18" s="271"/>
      <c r="B18" s="480"/>
      <c r="C18" s="465" t="s">
        <v>77</v>
      </c>
      <c r="D18" s="481"/>
      <c r="E18" s="482">
        <f>SUM(E13:E17)</f>
        <v>0</v>
      </c>
      <c r="F18" s="483">
        <f>SUM(F13:F17)</f>
        <v>0</v>
      </c>
      <c r="G18" s="483">
        <f aca="true" t="shared" si="7" ref="G18:R18">SUM(G13:G17)</f>
        <v>0</v>
      </c>
      <c r="H18" s="483">
        <f t="shared" si="7"/>
        <v>0</v>
      </c>
      <c r="I18" s="483">
        <f t="shared" si="7"/>
        <v>0</v>
      </c>
      <c r="J18" s="483">
        <f t="shared" si="7"/>
        <v>0</v>
      </c>
      <c r="K18" s="483">
        <f t="shared" si="7"/>
        <v>0</v>
      </c>
      <c r="L18" s="483">
        <f t="shared" si="7"/>
        <v>0</v>
      </c>
      <c r="M18" s="483">
        <f t="shared" si="7"/>
        <v>0</v>
      </c>
      <c r="N18" s="483">
        <f t="shared" si="7"/>
        <v>0</v>
      </c>
      <c r="O18" s="483">
        <f t="shared" si="7"/>
        <v>0</v>
      </c>
      <c r="P18" s="483">
        <f t="shared" si="7"/>
        <v>0</v>
      </c>
      <c r="Q18" s="483">
        <f t="shared" si="7"/>
        <v>0</v>
      </c>
      <c r="R18" s="483">
        <f t="shared" si="7"/>
        <v>0</v>
      </c>
      <c r="S18" s="483">
        <f>SUM(S13:S17)</f>
        <v>0</v>
      </c>
      <c r="T18" s="483">
        <f aca="true" t="shared" si="8" ref="T18:AC18">SUM(T13:T17)</f>
        <v>0</v>
      </c>
      <c r="U18" s="483">
        <f t="shared" si="8"/>
        <v>0</v>
      </c>
      <c r="V18" s="483">
        <f t="shared" si="8"/>
        <v>0</v>
      </c>
      <c r="W18" s="483">
        <f t="shared" si="8"/>
        <v>0</v>
      </c>
      <c r="X18" s="483">
        <f t="shared" si="8"/>
        <v>0</v>
      </c>
      <c r="Y18" s="483">
        <f t="shared" si="8"/>
        <v>0</v>
      </c>
      <c r="Z18" s="483">
        <f t="shared" si="8"/>
        <v>0</v>
      </c>
      <c r="AA18" s="483">
        <f t="shared" si="8"/>
        <v>0</v>
      </c>
      <c r="AB18" s="483">
        <f t="shared" si="8"/>
        <v>0</v>
      </c>
      <c r="AC18" s="472">
        <f t="shared" si="8"/>
        <v>0</v>
      </c>
    </row>
    <row r="19" spans="1:29" ht="12.75">
      <c r="A19" s="271"/>
      <c r="B19" s="272"/>
      <c r="C19" s="271"/>
      <c r="D19" s="255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</row>
    <row r="20" ht="10.8" thickBot="1">
      <c r="A20" s="256"/>
    </row>
    <row r="21" spans="1:29" ht="13.2">
      <c r="A21" s="256"/>
      <c r="B21" s="484" t="s">
        <v>19</v>
      </c>
      <c r="C21" s="485" t="s">
        <v>75</v>
      </c>
      <c r="D21" s="486"/>
      <c r="E21" s="1068">
        <f>E2</f>
        <v>2014</v>
      </c>
      <c r="F21" s="1068">
        <f aca="true" t="shared" si="9" ref="F21:S21">E21+1</f>
        <v>2015</v>
      </c>
      <c r="G21" s="1068">
        <f t="shared" si="9"/>
        <v>2016</v>
      </c>
      <c r="H21" s="1068">
        <f t="shared" si="9"/>
        <v>2017</v>
      </c>
      <c r="I21" s="1068">
        <f t="shared" si="9"/>
        <v>2018</v>
      </c>
      <c r="J21" s="1068">
        <f t="shared" si="9"/>
        <v>2019</v>
      </c>
      <c r="K21" s="1068">
        <f t="shared" si="9"/>
        <v>2020</v>
      </c>
      <c r="L21" s="1068">
        <f t="shared" si="9"/>
        <v>2021</v>
      </c>
      <c r="M21" s="1068">
        <f t="shared" si="9"/>
        <v>2022</v>
      </c>
      <c r="N21" s="1068">
        <f t="shared" si="9"/>
        <v>2023</v>
      </c>
      <c r="O21" s="1068">
        <f t="shared" si="9"/>
        <v>2024</v>
      </c>
      <c r="P21" s="1068">
        <f t="shared" si="9"/>
        <v>2025</v>
      </c>
      <c r="Q21" s="1068">
        <f t="shared" si="9"/>
        <v>2026</v>
      </c>
      <c r="R21" s="1068">
        <f t="shared" si="9"/>
        <v>2027</v>
      </c>
      <c r="S21" s="1068">
        <f t="shared" si="9"/>
        <v>2028</v>
      </c>
      <c r="T21" s="1068">
        <f aca="true" t="shared" si="10" ref="T21:AC21">S21+1</f>
        <v>2029</v>
      </c>
      <c r="U21" s="1068">
        <f t="shared" si="10"/>
        <v>2030</v>
      </c>
      <c r="V21" s="1068">
        <f t="shared" si="10"/>
        <v>2031</v>
      </c>
      <c r="W21" s="1068">
        <f t="shared" si="10"/>
        <v>2032</v>
      </c>
      <c r="X21" s="1068">
        <f t="shared" si="10"/>
        <v>2033</v>
      </c>
      <c r="Y21" s="1068">
        <f t="shared" si="10"/>
        <v>2034</v>
      </c>
      <c r="Z21" s="1068">
        <f t="shared" si="10"/>
        <v>2035</v>
      </c>
      <c r="AA21" s="1068">
        <f t="shared" si="10"/>
        <v>2036</v>
      </c>
      <c r="AB21" s="1068">
        <f t="shared" si="10"/>
        <v>2037</v>
      </c>
      <c r="AC21" s="1076">
        <f t="shared" si="10"/>
        <v>2038</v>
      </c>
    </row>
    <row r="22" spans="1:29" ht="13.8" thickBot="1">
      <c r="A22" s="256"/>
      <c r="B22" s="487" t="s">
        <v>9</v>
      </c>
      <c r="C22" s="488" t="s">
        <v>81</v>
      </c>
      <c r="D22" s="489" t="s">
        <v>74</v>
      </c>
      <c r="E22" s="1069"/>
      <c r="F22" s="1069"/>
      <c r="G22" s="1069"/>
      <c r="H22" s="1069"/>
      <c r="I22" s="1069"/>
      <c r="J22" s="1069"/>
      <c r="K22" s="1069"/>
      <c r="L22" s="1069"/>
      <c r="M22" s="1069"/>
      <c r="N22" s="1069"/>
      <c r="O22" s="1069"/>
      <c r="P22" s="1069"/>
      <c r="Q22" s="1069"/>
      <c r="R22" s="1069"/>
      <c r="S22" s="1069"/>
      <c r="T22" s="1069"/>
      <c r="U22" s="1069"/>
      <c r="V22" s="1069"/>
      <c r="W22" s="1069"/>
      <c r="X22" s="1069"/>
      <c r="Y22" s="1069"/>
      <c r="Z22" s="1069"/>
      <c r="AA22" s="1069"/>
      <c r="AB22" s="1069"/>
      <c r="AC22" s="1077"/>
    </row>
    <row r="23" spans="1:35" s="256" customFormat="1" ht="12">
      <c r="A23" s="257"/>
      <c r="B23" s="457"/>
      <c r="C23" s="458" t="s">
        <v>78</v>
      </c>
      <c r="D23" s="459">
        <f aca="true" t="shared" si="11" ref="D23:D28">SUM(E23:AC23,E32:AC32)</f>
        <v>0</v>
      </c>
      <c r="E23" s="15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259"/>
      <c r="AD23" s="254"/>
      <c r="AE23" s="254"/>
      <c r="AF23" s="254"/>
      <c r="AG23" s="254"/>
      <c r="AH23" s="254"/>
      <c r="AI23" s="254"/>
    </row>
    <row r="24" spans="1:29" ht="12">
      <c r="A24" s="257"/>
      <c r="B24" s="460"/>
      <c r="C24" s="461" t="s">
        <v>187</v>
      </c>
      <c r="D24" s="462">
        <f t="shared" si="11"/>
        <v>0</v>
      </c>
      <c r="E24" s="2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261"/>
    </row>
    <row r="25" spans="1:29" ht="12" customHeight="1">
      <c r="A25" s="256"/>
      <c r="B25" s="460"/>
      <c r="C25" s="463" t="s">
        <v>79</v>
      </c>
      <c r="D25" s="462">
        <f t="shared" si="11"/>
        <v>0</v>
      </c>
      <c r="E25" s="467">
        <f>IF(E21&lt;=('0 Úvod'!$G$19+'0 Úvod'!$J$19-1),SUMPRODUCT(E131:E143,E201:E213)+E215,0)</f>
        <v>0</v>
      </c>
      <c r="F25" s="468">
        <f>IF(F21&lt;=('0 Úvod'!$G$19+'0 Úvod'!$J$19-1),SUMPRODUCT(F131:F143,F201:F213)+F215,0)</f>
        <v>0</v>
      </c>
      <c r="G25" s="468">
        <f>IF(G21&lt;=('0 Úvod'!$G$19+'0 Úvod'!$J$19-1),SUMPRODUCT(G131:G143,G201:G213)+G215,0)</f>
        <v>0</v>
      </c>
      <c r="H25" s="468">
        <f>IF(H21&lt;=('0 Úvod'!$G$19+'0 Úvod'!$J$19-1),SUMPRODUCT(H131:H143,H201:H213)+H215,0)</f>
        <v>0</v>
      </c>
      <c r="I25" s="468">
        <f>IF(I21&lt;=('0 Úvod'!$G$19+'0 Úvod'!$J$19-1),SUMPRODUCT(I131:I143,I201:I213)+I215,0)</f>
        <v>0</v>
      </c>
      <c r="J25" s="468">
        <f>IF(J21&lt;=('0 Úvod'!$G$19+'0 Úvod'!$J$19-1),SUMPRODUCT(J131:J143,J201:J213)+J215,0)</f>
        <v>0</v>
      </c>
      <c r="K25" s="468">
        <f>IF(K21&lt;=('0 Úvod'!$G$19+'0 Úvod'!$J$19-1),SUMPRODUCT(K131:K143,K201:K213)+K215,0)</f>
        <v>0</v>
      </c>
      <c r="L25" s="468">
        <f>IF(L21&lt;=('0 Úvod'!$G$19+'0 Úvod'!$J$19-1),SUMPRODUCT(L131:L143,L201:L213)+L215,0)</f>
        <v>0</v>
      </c>
      <c r="M25" s="468">
        <f>IF(M21&lt;=('0 Úvod'!$G$19+'0 Úvod'!$J$19-1),SUMPRODUCT(M131:M143,M201:M213)+M215,0)</f>
        <v>0</v>
      </c>
      <c r="N25" s="468">
        <f>IF(N21&lt;=('0 Úvod'!$G$19+'0 Úvod'!$J$19-1),SUMPRODUCT(N131:N143,N201:N213)+N215,0)</f>
        <v>0</v>
      </c>
      <c r="O25" s="468">
        <f>IF(O21&lt;=('0 Úvod'!$G$19+'0 Úvod'!$J$19-1),SUMPRODUCT(O131:O143,O201:O213)+O215,0)</f>
        <v>0</v>
      </c>
      <c r="P25" s="468">
        <f>IF(P21&lt;=('0 Úvod'!$G$19+'0 Úvod'!$J$19-1),SUMPRODUCT(P131:P143,P201:P213)+P215,0)</f>
        <v>0</v>
      </c>
      <c r="Q25" s="468">
        <f>IF(Q21&lt;=('0 Úvod'!$G$19+'0 Úvod'!$J$19-1),SUMPRODUCT(Q131:Q143,Q201:Q213)+Q215,0)</f>
        <v>0</v>
      </c>
      <c r="R25" s="468">
        <f>IF(R21&lt;=('0 Úvod'!$G$19+'0 Úvod'!$J$19-1),SUMPRODUCT(R131:R143,R201:R213)+R215,0)</f>
        <v>0</v>
      </c>
      <c r="S25" s="468">
        <f>IF(S21&lt;=('0 Úvod'!$G$19+'0 Úvod'!$J$19-1),SUMPRODUCT(S131:S143,S201:S213)+S215,0)</f>
        <v>0</v>
      </c>
      <c r="T25" s="468">
        <f>IF(T21&lt;=('0 Úvod'!$G$19+'0 Úvod'!$J$19-1),SUMPRODUCT(T131:T143,T201:T213)+T215,0)</f>
        <v>0</v>
      </c>
      <c r="U25" s="468">
        <f>IF(U21&lt;=('0 Úvod'!$G$19+'0 Úvod'!$J$19-1),SUMPRODUCT(U131:U143,U201:U213)+U215,0)</f>
        <v>0</v>
      </c>
      <c r="V25" s="468">
        <f>IF(V21&lt;=('0 Úvod'!$G$19+'0 Úvod'!$J$19-1),SUMPRODUCT(V131:V143,V201:V213)+V215,0)</f>
        <v>0</v>
      </c>
      <c r="W25" s="468">
        <f>IF(W21&lt;=('0 Úvod'!$G$19+'0 Úvod'!$J$19-1),SUMPRODUCT(W131:W143,W201:W213)+W215,0)</f>
        <v>0</v>
      </c>
      <c r="X25" s="468">
        <f>IF(X21&lt;=('0 Úvod'!$G$19+'0 Úvod'!$J$19-1),SUMPRODUCT(X131:X143,X201:X213)+X215,0)</f>
        <v>0</v>
      </c>
      <c r="Y25" s="468">
        <f>IF(Y21&lt;=('0 Úvod'!$G$19+'0 Úvod'!$J$19-1),SUMPRODUCT(Y131:Y143,Y201:Y213)+Y215,0)</f>
        <v>0</v>
      </c>
      <c r="Z25" s="468">
        <f>IF(Z21&lt;=('0 Úvod'!$G$19+'0 Úvod'!$J$19-1),SUMPRODUCT(Z131:Z143,Z201:Z213)+Z215,0)</f>
        <v>0</v>
      </c>
      <c r="AA25" s="468">
        <f>IF(AA21&lt;=('0 Úvod'!$G$19+'0 Úvod'!$J$19-1),SUMPRODUCT(AA131:AA143,AA201:AA213)+AA215,0)</f>
        <v>0</v>
      </c>
      <c r="AB25" s="468">
        <f>IF(AB21&lt;=('0 Úvod'!$G$19+'0 Úvod'!$J$19-1),SUMPRODUCT(AB131:AB143,AB201:AB213)+AB215,0)</f>
        <v>0</v>
      </c>
      <c r="AC25" s="469">
        <f>IF(AC21&lt;=('0 Úvod'!$G$19+'0 Úvod'!$J$19-1),SUMPRODUCT(AC131:AC143,AC201:AC213)+AC215,0)</f>
        <v>0</v>
      </c>
    </row>
    <row r="26" spans="1:29" ht="12" customHeight="1">
      <c r="A26" s="256"/>
      <c r="B26" s="460"/>
      <c r="C26" s="463" t="s">
        <v>188</v>
      </c>
      <c r="D26" s="462">
        <f t="shared" si="11"/>
        <v>0</v>
      </c>
      <c r="E26" s="2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261"/>
    </row>
    <row r="27" spans="1:29" ht="12" customHeight="1">
      <c r="A27" s="256"/>
      <c r="B27" s="460"/>
      <c r="C27" s="463" t="s">
        <v>189</v>
      </c>
      <c r="D27" s="462">
        <f t="shared" si="11"/>
        <v>0</v>
      </c>
      <c r="E27" s="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262"/>
    </row>
    <row r="28" spans="1:29" ht="12.6" thickBot="1">
      <c r="A28" s="256"/>
      <c r="B28" s="464"/>
      <c r="C28" s="465" t="s">
        <v>77</v>
      </c>
      <c r="D28" s="466">
        <f t="shared" si="11"/>
        <v>0</v>
      </c>
      <c r="E28" s="470">
        <f>SUM(E23:E27)</f>
        <v>0</v>
      </c>
      <c r="F28" s="471">
        <f>SUM(F23:F27)</f>
        <v>0</v>
      </c>
      <c r="G28" s="471">
        <f aca="true" t="shared" si="12" ref="G28:R28">SUM(G23:G27)</f>
        <v>0</v>
      </c>
      <c r="H28" s="471">
        <f t="shared" si="12"/>
        <v>0</v>
      </c>
      <c r="I28" s="471">
        <f t="shared" si="12"/>
        <v>0</v>
      </c>
      <c r="J28" s="471">
        <f t="shared" si="12"/>
        <v>0</v>
      </c>
      <c r="K28" s="471">
        <f t="shared" si="12"/>
        <v>0</v>
      </c>
      <c r="L28" s="471">
        <f t="shared" si="12"/>
        <v>0</v>
      </c>
      <c r="M28" s="471">
        <f t="shared" si="12"/>
        <v>0</v>
      </c>
      <c r="N28" s="471">
        <f t="shared" si="12"/>
        <v>0</v>
      </c>
      <c r="O28" s="471">
        <f t="shared" si="12"/>
        <v>0</v>
      </c>
      <c r="P28" s="471">
        <f t="shared" si="12"/>
        <v>0</v>
      </c>
      <c r="Q28" s="471">
        <f t="shared" si="12"/>
        <v>0</v>
      </c>
      <c r="R28" s="471">
        <f t="shared" si="12"/>
        <v>0</v>
      </c>
      <c r="S28" s="471">
        <f>SUM(S23:S27)</f>
        <v>0</v>
      </c>
      <c r="T28" s="471">
        <f aca="true" t="shared" si="13" ref="T28:AC28">SUM(T23:T27)</f>
        <v>0</v>
      </c>
      <c r="U28" s="471">
        <f t="shared" si="13"/>
        <v>0</v>
      </c>
      <c r="V28" s="471">
        <f t="shared" si="13"/>
        <v>0</v>
      </c>
      <c r="W28" s="471">
        <f t="shared" si="13"/>
        <v>0</v>
      </c>
      <c r="X28" s="471">
        <f t="shared" si="13"/>
        <v>0</v>
      </c>
      <c r="Y28" s="471">
        <f t="shared" si="13"/>
        <v>0</v>
      </c>
      <c r="Z28" s="471">
        <f t="shared" si="13"/>
        <v>0</v>
      </c>
      <c r="AA28" s="471">
        <f t="shared" si="13"/>
        <v>0</v>
      </c>
      <c r="AB28" s="471">
        <f t="shared" si="13"/>
        <v>0</v>
      </c>
      <c r="AC28" s="490">
        <f t="shared" si="13"/>
        <v>0</v>
      </c>
    </row>
    <row r="29" spans="1:29" ht="10.8" thickBot="1">
      <c r="A29" s="256"/>
      <c r="B29" s="274"/>
      <c r="C29" s="256"/>
      <c r="D29" s="255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</row>
    <row r="30" spans="1:29" ht="13.2">
      <c r="A30" s="256"/>
      <c r="B30" s="484" t="s">
        <v>19</v>
      </c>
      <c r="C30" s="485" t="s">
        <v>75</v>
      </c>
      <c r="D30" s="491"/>
      <c r="E30" s="1084">
        <f>AC21+1</f>
        <v>2039</v>
      </c>
      <c r="F30" s="1068">
        <f aca="true" t="shared" si="14" ref="F30:S30">E30+1</f>
        <v>2040</v>
      </c>
      <c r="G30" s="1068">
        <f t="shared" si="14"/>
        <v>2041</v>
      </c>
      <c r="H30" s="1068">
        <f t="shared" si="14"/>
        <v>2042</v>
      </c>
      <c r="I30" s="1068">
        <f t="shared" si="14"/>
        <v>2043</v>
      </c>
      <c r="J30" s="1068">
        <f t="shared" si="14"/>
        <v>2044</v>
      </c>
      <c r="K30" s="1068">
        <f t="shared" si="14"/>
        <v>2045</v>
      </c>
      <c r="L30" s="1068">
        <f t="shared" si="14"/>
        <v>2046</v>
      </c>
      <c r="M30" s="1068">
        <f t="shared" si="14"/>
        <v>2047</v>
      </c>
      <c r="N30" s="1068">
        <f t="shared" si="14"/>
        <v>2048</v>
      </c>
      <c r="O30" s="1068">
        <f t="shared" si="14"/>
        <v>2049</v>
      </c>
      <c r="P30" s="1068">
        <f t="shared" si="14"/>
        <v>2050</v>
      </c>
      <c r="Q30" s="1068">
        <f t="shared" si="14"/>
        <v>2051</v>
      </c>
      <c r="R30" s="1068">
        <f t="shared" si="14"/>
        <v>2052</v>
      </c>
      <c r="S30" s="1068">
        <f t="shared" si="14"/>
        <v>2053</v>
      </c>
      <c r="T30" s="1068">
        <f aca="true" t="shared" si="15" ref="T30:AC30">S30+1</f>
        <v>2054</v>
      </c>
      <c r="U30" s="1068">
        <f t="shared" si="15"/>
        <v>2055</v>
      </c>
      <c r="V30" s="1068">
        <f t="shared" si="15"/>
        <v>2056</v>
      </c>
      <c r="W30" s="1068">
        <f t="shared" si="15"/>
        <v>2057</v>
      </c>
      <c r="X30" s="1068">
        <f t="shared" si="15"/>
        <v>2058</v>
      </c>
      <c r="Y30" s="1068">
        <f t="shared" si="15"/>
        <v>2059</v>
      </c>
      <c r="Z30" s="1068">
        <f t="shared" si="15"/>
        <v>2060</v>
      </c>
      <c r="AA30" s="1068">
        <f t="shared" si="15"/>
        <v>2061</v>
      </c>
      <c r="AB30" s="1068">
        <f t="shared" si="15"/>
        <v>2062</v>
      </c>
      <c r="AC30" s="1076">
        <f t="shared" si="15"/>
        <v>2063</v>
      </c>
    </row>
    <row r="31" spans="2:35" s="256" customFormat="1" ht="13.8" thickBot="1">
      <c r="B31" s="487" t="s">
        <v>11</v>
      </c>
      <c r="C31" s="488" t="s">
        <v>81</v>
      </c>
      <c r="D31" s="492"/>
      <c r="E31" s="1085">
        <f>S22+1</f>
        <v>1</v>
      </c>
      <c r="F31" s="1069"/>
      <c r="G31" s="1069"/>
      <c r="H31" s="1069"/>
      <c r="I31" s="1069"/>
      <c r="J31" s="1069"/>
      <c r="K31" s="1069"/>
      <c r="L31" s="1069"/>
      <c r="M31" s="1069"/>
      <c r="N31" s="1069"/>
      <c r="O31" s="1069"/>
      <c r="P31" s="1069"/>
      <c r="Q31" s="1069"/>
      <c r="R31" s="1069"/>
      <c r="S31" s="1069"/>
      <c r="T31" s="1069"/>
      <c r="U31" s="1069"/>
      <c r="V31" s="1069"/>
      <c r="W31" s="1069"/>
      <c r="X31" s="1069"/>
      <c r="Y31" s="1069"/>
      <c r="Z31" s="1069"/>
      <c r="AA31" s="1069"/>
      <c r="AB31" s="1069"/>
      <c r="AC31" s="1077"/>
      <c r="AD31" s="254"/>
      <c r="AE31" s="254"/>
      <c r="AF31" s="254"/>
      <c r="AG31" s="254"/>
      <c r="AH31" s="254"/>
      <c r="AI31" s="254"/>
    </row>
    <row r="32" spans="2:35" s="256" customFormat="1" ht="11.4">
      <c r="B32" s="457"/>
      <c r="C32" s="458" t="s">
        <v>78</v>
      </c>
      <c r="D32" s="475"/>
      <c r="E32" s="265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59"/>
      <c r="AD32" s="254"/>
      <c r="AE32" s="254"/>
      <c r="AF32" s="254"/>
      <c r="AG32" s="254"/>
      <c r="AH32" s="254"/>
      <c r="AI32" s="254"/>
    </row>
    <row r="33" spans="1:29" ht="11.4">
      <c r="A33" s="256"/>
      <c r="B33" s="476"/>
      <c r="C33" s="461" t="s">
        <v>187</v>
      </c>
      <c r="D33" s="477"/>
      <c r="E33" s="267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268"/>
      <c r="AB33" s="268"/>
      <c r="AC33" s="261"/>
    </row>
    <row r="34" spans="1:29" ht="11.4">
      <c r="A34" s="256"/>
      <c r="B34" s="476"/>
      <c r="C34" s="463" t="s">
        <v>79</v>
      </c>
      <c r="D34" s="477"/>
      <c r="E34" s="467">
        <f>IF(E30&lt;=('0 Úvod'!$G$19+'0 Úvod'!$J$19-1),SUMPRODUCT(E148:E160,E219:E231)+E233,0)</f>
        <v>0</v>
      </c>
      <c r="F34" s="468">
        <f>IF(F30&lt;=('0 Úvod'!$G$19+'0 Úvod'!$J$19-1),SUMPRODUCT(F148:F160,F219:F231)+F233,0)</f>
        <v>0</v>
      </c>
      <c r="G34" s="468">
        <f>IF(G30&lt;=('0 Úvod'!$G$19+'0 Úvod'!$J$19-1),SUMPRODUCT(G148:G160,G219:G231)+G233,0)</f>
        <v>0</v>
      </c>
      <c r="H34" s="468">
        <f>IF(H30&lt;=('0 Úvod'!$G$19+'0 Úvod'!$J$19-1),SUMPRODUCT(H148:H160,H219:H231)+H233,0)</f>
        <v>0</v>
      </c>
      <c r="I34" s="468">
        <f>IF(I30&lt;=('0 Úvod'!$G$19+'0 Úvod'!$J$19-1),SUMPRODUCT(I148:I160,I219:I231)+I233,0)</f>
        <v>0</v>
      </c>
      <c r="J34" s="468">
        <f>IF(J30&lt;=('0 Úvod'!$G$19+'0 Úvod'!$J$19-1),SUMPRODUCT(J148:J160,J219:J231)+J233,0)</f>
        <v>0</v>
      </c>
      <c r="K34" s="468">
        <f>IF(K30&lt;=('0 Úvod'!$G$19+'0 Úvod'!$J$19-1),SUMPRODUCT(K148:K160,K219:K231)+K233,0)</f>
        <v>0</v>
      </c>
      <c r="L34" s="468">
        <f>IF(L30&lt;=('0 Úvod'!$G$19+'0 Úvod'!$J$19-1),SUMPRODUCT(L148:L160,L219:L231)+L233,0)</f>
        <v>0</v>
      </c>
      <c r="M34" s="468">
        <f>IF(M30&lt;=('0 Úvod'!$G$19+'0 Úvod'!$J$19-1),SUMPRODUCT(M148:M160,M219:M231)+M233,0)</f>
        <v>0</v>
      </c>
      <c r="N34" s="468">
        <f>IF(N30&lt;=('0 Úvod'!$G$19+'0 Úvod'!$J$19-1),SUMPRODUCT(N148:N160,N219:N231)+N233,0)</f>
        <v>0</v>
      </c>
      <c r="O34" s="468">
        <f>IF(O30&lt;=('0 Úvod'!$G$19+'0 Úvod'!$J$19-1),SUMPRODUCT(O148:O160,O219:O231)+O233,0)</f>
        <v>0</v>
      </c>
      <c r="P34" s="468">
        <f>IF(P30&lt;=('0 Úvod'!$G$19+'0 Úvod'!$J$19-1),SUMPRODUCT(P148:P160,P219:P231)+P233,0)</f>
        <v>0</v>
      </c>
      <c r="Q34" s="468">
        <f>IF(Q30&lt;=('0 Úvod'!$G$19+'0 Úvod'!$J$19-1),SUMPRODUCT(Q148:Q160,Q219:Q231)+Q233,0)</f>
        <v>0</v>
      </c>
      <c r="R34" s="468">
        <f>IF(R30&lt;=('0 Úvod'!$G$19+'0 Úvod'!$J$19-1),SUMPRODUCT(R148:R160,R219:R231)+R233,0)</f>
        <v>0</v>
      </c>
      <c r="S34" s="468">
        <f>IF(S30&lt;=('0 Úvod'!$G$19+'0 Úvod'!$J$19-1),SUMPRODUCT(S148:S160,S219:S231)+S233,0)</f>
        <v>0</v>
      </c>
      <c r="T34" s="468">
        <f>IF(T30&lt;=('0 Úvod'!$G$19+'0 Úvod'!$J$19-1),SUMPRODUCT(T148:T160,T219:T231)+T233,0)</f>
        <v>0</v>
      </c>
      <c r="U34" s="468">
        <f>IF(U30&lt;=('0 Úvod'!$G$19+'0 Úvod'!$J$19-1),SUMPRODUCT(U148:U160,U219:U231)+U233,0)</f>
        <v>0</v>
      </c>
      <c r="V34" s="468">
        <f>IF(V30&lt;=('0 Úvod'!$G$19+'0 Úvod'!$J$19-1),SUMPRODUCT(V148:V160,V219:V231)+V233,0)</f>
        <v>0</v>
      </c>
      <c r="W34" s="468">
        <f>IF(W30&lt;=('0 Úvod'!$G$19+'0 Úvod'!$J$19-1),SUMPRODUCT(W148:W160,W219:W231)+W233,0)</f>
        <v>0</v>
      </c>
      <c r="X34" s="468">
        <f>IF(X30&lt;=('0 Úvod'!$G$19+'0 Úvod'!$J$19-1),SUMPRODUCT(X148:X160,X219:X231)+X233,0)</f>
        <v>0</v>
      </c>
      <c r="Y34" s="468">
        <f>IF(Y30&lt;=('0 Úvod'!$G$19+'0 Úvod'!$J$19-1),SUMPRODUCT(Y148:Y160,Y219:Y231)+Y233,0)</f>
        <v>0</v>
      </c>
      <c r="Z34" s="468">
        <f>IF(Z30&lt;=('0 Úvod'!$G$19+'0 Úvod'!$J$19-1),SUMPRODUCT(Z148:Z160,Z219:Z231)+Z233,0)</f>
        <v>0</v>
      </c>
      <c r="AA34" s="468">
        <f>IF(AA30&lt;=('0 Úvod'!$G$19+'0 Úvod'!$J$19-1),SUMPRODUCT(AA148:AA160,AA219:AA231)+AA233,0)</f>
        <v>0</v>
      </c>
      <c r="AB34" s="468">
        <f>IF(AB30&lt;=('0 Úvod'!$G$19+'0 Úvod'!$J$19-1),SUMPRODUCT(AB148:AB160,AB219:AB231)+AB233,0)</f>
        <v>0</v>
      </c>
      <c r="AC34" s="469">
        <f>IF(AC30&lt;=('0 Úvod'!$G$19+'0 Úvod'!$J$19-1),SUMPRODUCT(AC148:AC160,AC219:AC231)+AC233,0)</f>
        <v>0</v>
      </c>
    </row>
    <row r="35" spans="1:29" ht="11.4">
      <c r="A35" s="256"/>
      <c r="B35" s="476"/>
      <c r="C35" s="463" t="s">
        <v>188</v>
      </c>
      <c r="D35" s="477"/>
      <c r="E35" s="267"/>
      <c r="F35" s="268"/>
      <c r="G35" s="268"/>
      <c r="H35" s="268"/>
      <c r="I35" s="3"/>
      <c r="J35" s="3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1"/>
    </row>
    <row r="36" spans="1:29" ht="11.4">
      <c r="A36" s="256"/>
      <c r="B36" s="478"/>
      <c r="C36" s="463" t="s">
        <v>189</v>
      </c>
      <c r="D36" s="479"/>
      <c r="E36" s="269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62"/>
    </row>
    <row r="37" spans="1:29" ht="12.6" thickBot="1">
      <c r="A37" s="271"/>
      <c r="B37" s="480"/>
      <c r="C37" s="465" t="s">
        <v>77</v>
      </c>
      <c r="D37" s="481"/>
      <c r="E37" s="482">
        <f>SUM(E32:E36)</f>
        <v>0</v>
      </c>
      <c r="F37" s="483">
        <f>SUM(F32:F36)</f>
        <v>0</v>
      </c>
      <c r="G37" s="483">
        <f aca="true" t="shared" si="16" ref="G37:R37">SUM(G32:G36)</f>
        <v>0</v>
      </c>
      <c r="H37" s="483">
        <f t="shared" si="16"/>
        <v>0</v>
      </c>
      <c r="I37" s="483">
        <f t="shared" si="16"/>
        <v>0</v>
      </c>
      <c r="J37" s="483">
        <f t="shared" si="16"/>
        <v>0</v>
      </c>
      <c r="K37" s="483">
        <f t="shared" si="16"/>
        <v>0</v>
      </c>
      <c r="L37" s="483">
        <f t="shared" si="16"/>
        <v>0</v>
      </c>
      <c r="M37" s="483">
        <f t="shared" si="16"/>
        <v>0</v>
      </c>
      <c r="N37" s="483">
        <f t="shared" si="16"/>
        <v>0</v>
      </c>
      <c r="O37" s="483">
        <f t="shared" si="16"/>
        <v>0</v>
      </c>
      <c r="P37" s="483">
        <f t="shared" si="16"/>
        <v>0</v>
      </c>
      <c r="Q37" s="483">
        <f t="shared" si="16"/>
        <v>0</v>
      </c>
      <c r="R37" s="483">
        <f t="shared" si="16"/>
        <v>0</v>
      </c>
      <c r="S37" s="483">
        <f>SUM(S32:S36)</f>
        <v>0</v>
      </c>
      <c r="T37" s="483">
        <f aca="true" t="shared" si="17" ref="T37:AC37">SUM(T32:T36)</f>
        <v>0</v>
      </c>
      <c r="U37" s="483">
        <f t="shared" si="17"/>
        <v>0</v>
      </c>
      <c r="V37" s="483">
        <f t="shared" si="17"/>
        <v>0</v>
      </c>
      <c r="W37" s="483">
        <f t="shared" si="17"/>
        <v>0</v>
      </c>
      <c r="X37" s="483">
        <f t="shared" si="17"/>
        <v>0</v>
      </c>
      <c r="Y37" s="483">
        <f t="shared" si="17"/>
        <v>0</v>
      </c>
      <c r="Z37" s="483">
        <f t="shared" si="17"/>
        <v>0</v>
      </c>
      <c r="AA37" s="483">
        <f t="shared" si="17"/>
        <v>0</v>
      </c>
      <c r="AB37" s="483">
        <f t="shared" si="17"/>
        <v>0</v>
      </c>
      <c r="AC37" s="472">
        <f t="shared" si="17"/>
        <v>0</v>
      </c>
    </row>
    <row r="38" spans="1:29" ht="12.75">
      <c r="A38" s="271"/>
      <c r="B38" s="272"/>
      <c r="C38" s="271"/>
      <c r="D38" s="255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</row>
    <row r="39" spans="1:29" ht="10.8" thickBot="1">
      <c r="A39" s="256"/>
      <c r="B39" s="272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</row>
    <row r="40" spans="2:29" s="256" customFormat="1" ht="12.75" customHeight="1">
      <c r="B40" s="493" t="s">
        <v>288</v>
      </c>
      <c r="C40" s="494" t="s">
        <v>82</v>
      </c>
      <c r="D40" s="495"/>
      <c r="E40" s="1095">
        <f>E2</f>
        <v>2014</v>
      </c>
      <c r="F40" s="1070">
        <f aca="true" t="shared" si="18" ref="F40:S40">E40+1</f>
        <v>2015</v>
      </c>
      <c r="G40" s="1070">
        <f t="shared" si="18"/>
        <v>2016</v>
      </c>
      <c r="H40" s="1070">
        <f t="shared" si="18"/>
        <v>2017</v>
      </c>
      <c r="I40" s="1070">
        <f t="shared" si="18"/>
        <v>2018</v>
      </c>
      <c r="J40" s="1070">
        <f t="shared" si="18"/>
        <v>2019</v>
      </c>
      <c r="K40" s="1070">
        <f t="shared" si="18"/>
        <v>2020</v>
      </c>
      <c r="L40" s="1070">
        <f t="shared" si="18"/>
        <v>2021</v>
      </c>
      <c r="M40" s="1070">
        <f t="shared" si="18"/>
        <v>2022</v>
      </c>
      <c r="N40" s="1070">
        <f t="shared" si="18"/>
        <v>2023</v>
      </c>
      <c r="O40" s="1070">
        <f t="shared" si="18"/>
        <v>2024</v>
      </c>
      <c r="P40" s="1070">
        <f t="shared" si="18"/>
        <v>2025</v>
      </c>
      <c r="Q40" s="1070">
        <f t="shared" si="18"/>
        <v>2026</v>
      </c>
      <c r="R40" s="1070">
        <f t="shared" si="18"/>
        <v>2027</v>
      </c>
      <c r="S40" s="1070">
        <f t="shared" si="18"/>
        <v>2028</v>
      </c>
      <c r="T40" s="1070">
        <f aca="true" t="shared" si="19" ref="T40:AC40">S40+1</f>
        <v>2029</v>
      </c>
      <c r="U40" s="1070">
        <f t="shared" si="19"/>
        <v>2030</v>
      </c>
      <c r="V40" s="1070">
        <f t="shared" si="19"/>
        <v>2031</v>
      </c>
      <c r="W40" s="1070">
        <f t="shared" si="19"/>
        <v>2032</v>
      </c>
      <c r="X40" s="1070">
        <f t="shared" si="19"/>
        <v>2033</v>
      </c>
      <c r="Y40" s="1070">
        <f t="shared" si="19"/>
        <v>2034</v>
      </c>
      <c r="Z40" s="1070">
        <f t="shared" si="19"/>
        <v>2035</v>
      </c>
      <c r="AA40" s="1070">
        <f t="shared" si="19"/>
        <v>2036</v>
      </c>
      <c r="AB40" s="1070">
        <f t="shared" si="19"/>
        <v>2037</v>
      </c>
      <c r="AC40" s="1072">
        <f t="shared" si="19"/>
        <v>2038</v>
      </c>
    </row>
    <row r="41" spans="2:29" s="256" customFormat="1" ht="12.75" customHeight="1" thickBot="1">
      <c r="B41" s="496" t="s">
        <v>294</v>
      </c>
      <c r="C41" s="497" t="s">
        <v>290</v>
      </c>
      <c r="D41" s="498" t="s">
        <v>74</v>
      </c>
      <c r="E41" s="1096"/>
      <c r="F41" s="1071"/>
      <c r="G41" s="1071"/>
      <c r="H41" s="1071"/>
      <c r="I41" s="1071"/>
      <c r="J41" s="1071"/>
      <c r="K41" s="1071"/>
      <c r="L41" s="1071"/>
      <c r="M41" s="1071"/>
      <c r="N41" s="1071"/>
      <c r="O41" s="1071"/>
      <c r="P41" s="1071"/>
      <c r="Q41" s="1071"/>
      <c r="R41" s="1071"/>
      <c r="S41" s="1071"/>
      <c r="T41" s="1071"/>
      <c r="U41" s="1071"/>
      <c r="V41" s="1071"/>
      <c r="W41" s="1071"/>
      <c r="X41" s="1071"/>
      <c r="Y41" s="1071"/>
      <c r="Z41" s="1071"/>
      <c r="AA41" s="1071"/>
      <c r="AB41" s="1071"/>
      <c r="AC41" s="1073"/>
    </row>
    <row r="42" spans="1:29" s="256" customFormat="1" ht="12.75" customHeight="1">
      <c r="A42" s="275"/>
      <c r="B42" s="1010">
        <v>0.86</v>
      </c>
      <c r="C42" s="458" t="s">
        <v>78</v>
      </c>
      <c r="D42" s="462">
        <f aca="true" t="shared" si="20" ref="D42:D47">SUM(E42:AC42,E51:AC51)</f>
        <v>0</v>
      </c>
      <c r="E42" s="500">
        <f>(E4-E23)*$B$42</f>
        <v>0</v>
      </c>
      <c r="F42" s="501">
        <f aca="true" t="shared" si="21" ref="F42:AC42">(F4-F23)*$B$42</f>
        <v>0</v>
      </c>
      <c r="G42" s="501">
        <f t="shared" si="21"/>
        <v>0</v>
      </c>
      <c r="H42" s="501">
        <f t="shared" si="21"/>
        <v>0</v>
      </c>
      <c r="I42" s="501">
        <f t="shared" si="21"/>
        <v>0</v>
      </c>
      <c r="J42" s="501">
        <f t="shared" si="21"/>
        <v>0</v>
      </c>
      <c r="K42" s="501">
        <f t="shared" si="21"/>
        <v>0</v>
      </c>
      <c r="L42" s="501">
        <f t="shared" si="21"/>
        <v>0</v>
      </c>
      <c r="M42" s="501">
        <f t="shared" si="21"/>
        <v>0</v>
      </c>
      <c r="N42" s="501">
        <f t="shared" si="21"/>
        <v>0</v>
      </c>
      <c r="O42" s="501">
        <f t="shared" si="21"/>
        <v>0</v>
      </c>
      <c r="P42" s="501">
        <f t="shared" si="21"/>
        <v>0</v>
      </c>
      <c r="Q42" s="501">
        <f t="shared" si="21"/>
        <v>0</v>
      </c>
      <c r="R42" s="501">
        <f t="shared" si="21"/>
        <v>0</v>
      </c>
      <c r="S42" s="501">
        <f t="shared" si="21"/>
        <v>0</v>
      </c>
      <c r="T42" s="501">
        <f t="shared" si="21"/>
        <v>0</v>
      </c>
      <c r="U42" s="501">
        <f t="shared" si="21"/>
        <v>0</v>
      </c>
      <c r="V42" s="501">
        <f t="shared" si="21"/>
        <v>0</v>
      </c>
      <c r="W42" s="501">
        <f t="shared" si="21"/>
        <v>0</v>
      </c>
      <c r="X42" s="501">
        <f t="shared" si="21"/>
        <v>0</v>
      </c>
      <c r="Y42" s="501">
        <f t="shared" si="21"/>
        <v>0</v>
      </c>
      <c r="Z42" s="501">
        <f t="shared" si="21"/>
        <v>0</v>
      </c>
      <c r="AA42" s="501">
        <f t="shared" si="21"/>
        <v>0</v>
      </c>
      <c r="AB42" s="501">
        <f t="shared" si="21"/>
        <v>0</v>
      </c>
      <c r="AC42" s="502">
        <f t="shared" si="21"/>
        <v>0</v>
      </c>
    </row>
    <row r="43" spans="1:29" s="256" customFormat="1" ht="12.75" customHeight="1">
      <c r="A43" s="275"/>
      <c r="B43" s="1011">
        <v>0.86</v>
      </c>
      <c r="C43" s="461" t="s">
        <v>187</v>
      </c>
      <c r="D43" s="462">
        <f t="shared" si="20"/>
        <v>0</v>
      </c>
      <c r="E43" s="467">
        <f>(E5-E24)*$B$43</f>
        <v>0</v>
      </c>
      <c r="F43" s="468">
        <f aca="true" t="shared" si="22" ref="F43:AC43">(F5-F24)*$B$43</f>
        <v>0</v>
      </c>
      <c r="G43" s="468">
        <f t="shared" si="22"/>
        <v>0</v>
      </c>
      <c r="H43" s="468">
        <f t="shared" si="22"/>
        <v>0</v>
      </c>
      <c r="I43" s="468">
        <f t="shared" si="22"/>
        <v>0</v>
      </c>
      <c r="J43" s="468">
        <f t="shared" si="22"/>
        <v>0</v>
      </c>
      <c r="K43" s="468">
        <f t="shared" si="22"/>
        <v>0</v>
      </c>
      <c r="L43" s="468">
        <f t="shared" si="22"/>
        <v>0</v>
      </c>
      <c r="M43" s="468">
        <f t="shared" si="22"/>
        <v>0</v>
      </c>
      <c r="N43" s="468">
        <f t="shared" si="22"/>
        <v>0</v>
      </c>
      <c r="O43" s="468">
        <f t="shared" si="22"/>
        <v>0</v>
      </c>
      <c r="P43" s="468">
        <f t="shared" si="22"/>
        <v>0</v>
      </c>
      <c r="Q43" s="468">
        <f t="shared" si="22"/>
        <v>0</v>
      </c>
      <c r="R43" s="468">
        <f t="shared" si="22"/>
        <v>0</v>
      </c>
      <c r="S43" s="468">
        <f t="shared" si="22"/>
        <v>0</v>
      </c>
      <c r="T43" s="468">
        <f t="shared" si="22"/>
        <v>0</v>
      </c>
      <c r="U43" s="468">
        <f t="shared" si="22"/>
        <v>0</v>
      </c>
      <c r="V43" s="468">
        <f t="shared" si="22"/>
        <v>0</v>
      </c>
      <c r="W43" s="468">
        <f t="shared" si="22"/>
        <v>0</v>
      </c>
      <c r="X43" s="468">
        <f t="shared" si="22"/>
        <v>0</v>
      </c>
      <c r="Y43" s="468">
        <f t="shared" si="22"/>
        <v>0</v>
      </c>
      <c r="Z43" s="468">
        <f t="shared" si="22"/>
        <v>0</v>
      </c>
      <c r="AA43" s="468">
        <f t="shared" si="22"/>
        <v>0</v>
      </c>
      <c r="AB43" s="468">
        <f t="shared" si="22"/>
        <v>0</v>
      </c>
      <c r="AC43" s="469">
        <f t="shared" si="22"/>
        <v>0</v>
      </c>
    </row>
    <row r="44" spans="1:29" s="256" customFormat="1" ht="12.75" customHeight="1">
      <c r="A44" s="275"/>
      <c r="B44" s="1011">
        <v>0.52</v>
      </c>
      <c r="C44" s="463" t="s">
        <v>79</v>
      </c>
      <c r="D44" s="462">
        <f t="shared" si="20"/>
        <v>0</v>
      </c>
      <c r="E44" s="467">
        <f>(E6-E25)*$B$44</f>
        <v>0</v>
      </c>
      <c r="F44" s="468">
        <f aca="true" t="shared" si="23" ref="F44:AC44">(F6-F25)*$B$44</f>
        <v>0</v>
      </c>
      <c r="G44" s="468">
        <f t="shared" si="23"/>
        <v>0</v>
      </c>
      <c r="H44" s="468">
        <f t="shared" si="23"/>
        <v>0</v>
      </c>
      <c r="I44" s="468">
        <f t="shared" si="23"/>
        <v>0</v>
      </c>
      <c r="J44" s="468">
        <f t="shared" si="23"/>
        <v>0</v>
      </c>
      <c r="K44" s="468">
        <f t="shared" si="23"/>
        <v>0</v>
      </c>
      <c r="L44" s="468">
        <f t="shared" si="23"/>
        <v>0</v>
      </c>
      <c r="M44" s="468">
        <f t="shared" si="23"/>
        <v>0</v>
      </c>
      <c r="N44" s="468">
        <f t="shared" si="23"/>
        <v>0</v>
      </c>
      <c r="O44" s="468">
        <f t="shared" si="23"/>
        <v>0</v>
      </c>
      <c r="P44" s="468">
        <f t="shared" si="23"/>
        <v>0</v>
      </c>
      <c r="Q44" s="468">
        <f t="shared" si="23"/>
        <v>0</v>
      </c>
      <c r="R44" s="468">
        <f t="shared" si="23"/>
        <v>0</v>
      </c>
      <c r="S44" s="468">
        <f t="shared" si="23"/>
        <v>0</v>
      </c>
      <c r="T44" s="468">
        <f t="shared" si="23"/>
        <v>0</v>
      </c>
      <c r="U44" s="468">
        <f t="shared" si="23"/>
        <v>0</v>
      </c>
      <c r="V44" s="468">
        <f t="shared" si="23"/>
        <v>0</v>
      </c>
      <c r="W44" s="468">
        <f t="shared" si="23"/>
        <v>0</v>
      </c>
      <c r="X44" s="468">
        <f t="shared" si="23"/>
        <v>0</v>
      </c>
      <c r="Y44" s="468">
        <f t="shared" si="23"/>
        <v>0</v>
      </c>
      <c r="Z44" s="468">
        <f t="shared" si="23"/>
        <v>0</v>
      </c>
      <c r="AA44" s="468">
        <f t="shared" si="23"/>
        <v>0</v>
      </c>
      <c r="AB44" s="468">
        <f t="shared" si="23"/>
        <v>0</v>
      </c>
      <c r="AC44" s="469">
        <f t="shared" si="23"/>
        <v>0</v>
      </c>
    </row>
    <row r="45" spans="1:29" s="256" customFormat="1" ht="12.75" customHeight="1">
      <c r="A45" s="275"/>
      <c r="B45" s="1011">
        <v>0.82</v>
      </c>
      <c r="C45" s="463" t="s">
        <v>188</v>
      </c>
      <c r="D45" s="462">
        <f t="shared" si="20"/>
        <v>0</v>
      </c>
      <c r="E45" s="467">
        <f>(E7-E26)*$B$45</f>
        <v>0</v>
      </c>
      <c r="F45" s="468">
        <f aca="true" t="shared" si="24" ref="F45:AC45">(F7-F26)*$B$45</f>
        <v>0</v>
      </c>
      <c r="G45" s="468">
        <f t="shared" si="24"/>
        <v>0</v>
      </c>
      <c r="H45" s="468">
        <f t="shared" si="24"/>
        <v>0</v>
      </c>
      <c r="I45" s="468">
        <f t="shared" si="24"/>
        <v>0</v>
      </c>
      <c r="J45" s="468">
        <f t="shared" si="24"/>
        <v>0</v>
      </c>
      <c r="K45" s="468">
        <f t="shared" si="24"/>
        <v>0</v>
      </c>
      <c r="L45" s="468">
        <f t="shared" si="24"/>
        <v>0</v>
      </c>
      <c r="M45" s="468">
        <f t="shared" si="24"/>
        <v>0</v>
      </c>
      <c r="N45" s="468">
        <f t="shared" si="24"/>
        <v>0</v>
      </c>
      <c r="O45" s="468">
        <f t="shared" si="24"/>
        <v>0</v>
      </c>
      <c r="P45" s="468">
        <f t="shared" si="24"/>
        <v>0</v>
      </c>
      <c r="Q45" s="468">
        <f t="shared" si="24"/>
        <v>0</v>
      </c>
      <c r="R45" s="468">
        <f t="shared" si="24"/>
        <v>0</v>
      </c>
      <c r="S45" s="468">
        <f t="shared" si="24"/>
        <v>0</v>
      </c>
      <c r="T45" s="468">
        <f t="shared" si="24"/>
        <v>0</v>
      </c>
      <c r="U45" s="468">
        <f t="shared" si="24"/>
        <v>0</v>
      </c>
      <c r="V45" s="468">
        <f t="shared" si="24"/>
        <v>0</v>
      </c>
      <c r="W45" s="468">
        <f t="shared" si="24"/>
        <v>0</v>
      </c>
      <c r="X45" s="468">
        <f t="shared" si="24"/>
        <v>0</v>
      </c>
      <c r="Y45" s="468">
        <f t="shared" si="24"/>
        <v>0</v>
      </c>
      <c r="Z45" s="468">
        <f t="shared" si="24"/>
        <v>0</v>
      </c>
      <c r="AA45" s="468">
        <f t="shared" si="24"/>
        <v>0</v>
      </c>
      <c r="AB45" s="468">
        <f t="shared" si="24"/>
        <v>0</v>
      </c>
      <c r="AC45" s="469">
        <f t="shared" si="24"/>
        <v>0</v>
      </c>
    </row>
    <row r="46" spans="1:29" s="256" customFormat="1" ht="12.75" customHeight="1">
      <c r="A46" s="275"/>
      <c r="B46" s="1011">
        <v>0.82</v>
      </c>
      <c r="C46" s="463" t="s">
        <v>189</v>
      </c>
      <c r="D46" s="462">
        <f t="shared" si="20"/>
        <v>0</v>
      </c>
      <c r="E46" s="504">
        <f>(E8-E27)*$B$46</f>
        <v>0</v>
      </c>
      <c r="F46" s="505">
        <f aca="true" t="shared" si="25" ref="F46:AC46">(F8-F27)*$B$46</f>
        <v>0</v>
      </c>
      <c r="G46" s="505">
        <f t="shared" si="25"/>
        <v>0</v>
      </c>
      <c r="H46" s="505">
        <f t="shared" si="25"/>
        <v>0</v>
      </c>
      <c r="I46" s="505">
        <f t="shared" si="25"/>
        <v>0</v>
      </c>
      <c r="J46" s="505">
        <f t="shared" si="25"/>
        <v>0</v>
      </c>
      <c r="K46" s="505">
        <f t="shared" si="25"/>
        <v>0</v>
      </c>
      <c r="L46" s="505">
        <f t="shared" si="25"/>
        <v>0</v>
      </c>
      <c r="M46" s="505">
        <f t="shared" si="25"/>
        <v>0</v>
      </c>
      <c r="N46" s="505">
        <f t="shared" si="25"/>
        <v>0</v>
      </c>
      <c r="O46" s="505">
        <f t="shared" si="25"/>
        <v>0</v>
      </c>
      <c r="P46" s="505">
        <f t="shared" si="25"/>
        <v>0</v>
      </c>
      <c r="Q46" s="505">
        <f t="shared" si="25"/>
        <v>0</v>
      </c>
      <c r="R46" s="505">
        <f t="shared" si="25"/>
        <v>0</v>
      </c>
      <c r="S46" s="505">
        <f t="shared" si="25"/>
        <v>0</v>
      </c>
      <c r="T46" s="505">
        <f t="shared" si="25"/>
        <v>0</v>
      </c>
      <c r="U46" s="505">
        <f t="shared" si="25"/>
        <v>0</v>
      </c>
      <c r="V46" s="505">
        <f t="shared" si="25"/>
        <v>0</v>
      </c>
      <c r="W46" s="505">
        <f t="shared" si="25"/>
        <v>0</v>
      </c>
      <c r="X46" s="505">
        <f t="shared" si="25"/>
        <v>0</v>
      </c>
      <c r="Y46" s="505">
        <f t="shared" si="25"/>
        <v>0</v>
      </c>
      <c r="Z46" s="505">
        <f t="shared" si="25"/>
        <v>0</v>
      </c>
      <c r="AA46" s="505">
        <f t="shared" si="25"/>
        <v>0</v>
      </c>
      <c r="AB46" s="505">
        <f t="shared" si="25"/>
        <v>0</v>
      </c>
      <c r="AC46" s="506">
        <f t="shared" si="25"/>
        <v>0</v>
      </c>
    </row>
    <row r="47" spans="1:29" ht="12.6" thickBot="1">
      <c r="A47" s="256"/>
      <c r="B47" s="464"/>
      <c r="C47" s="465" t="s">
        <v>171</v>
      </c>
      <c r="D47" s="466">
        <f t="shared" si="20"/>
        <v>0</v>
      </c>
      <c r="E47" s="470">
        <f>SUM(E42:E46)</f>
        <v>0</v>
      </c>
      <c r="F47" s="471">
        <f>SUM(F42:F46)</f>
        <v>0</v>
      </c>
      <c r="G47" s="471">
        <f aca="true" t="shared" si="26" ref="G47:AC47">SUM(G42:G46)</f>
        <v>0</v>
      </c>
      <c r="H47" s="471">
        <f t="shared" si="26"/>
        <v>0</v>
      </c>
      <c r="I47" s="471">
        <f t="shared" si="26"/>
        <v>0</v>
      </c>
      <c r="J47" s="471">
        <f t="shared" si="26"/>
        <v>0</v>
      </c>
      <c r="K47" s="471">
        <f t="shared" si="26"/>
        <v>0</v>
      </c>
      <c r="L47" s="471">
        <f t="shared" si="26"/>
        <v>0</v>
      </c>
      <c r="M47" s="471">
        <f t="shared" si="26"/>
        <v>0</v>
      </c>
      <c r="N47" s="471">
        <f t="shared" si="26"/>
        <v>0</v>
      </c>
      <c r="O47" s="471">
        <f t="shared" si="26"/>
        <v>0</v>
      </c>
      <c r="P47" s="471">
        <f t="shared" si="26"/>
        <v>0</v>
      </c>
      <c r="Q47" s="471">
        <f t="shared" si="26"/>
        <v>0</v>
      </c>
      <c r="R47" s="471">
        <f t="shared" si="26"/>
        <v>0</v>
      </c>
      <c r="S47" s="471">
        <f t="shared" si="26"/>
        <v>0</v>
      </c>
      <c r="T47" s="471">
        <f t="shared" si="26"/>
        <v>0</v>
      </c>
      <c r="U47" s="471">
        <f t="shared" si="26"/>
        <v>0</v>
      </c>
      <c r="V47" s="471">
        <f t="shared" si="26"/>
        <v>0</v>
      </c>
      <c r="W47" s="471">
        <f t="shared" si="26"/>
        <v>0</v>
      </c>
      <c r="X47" s="471">
        <f t="shared" si="26"/>
        <v>0</v>
      </c>
      <c r="Y47" s="471">
        <f t="shared" si="26"/>
        <v>0</v>
      </c>
      <c r="Z47" s="471">
        <f t="shared" si="26"/>
        <v>0</v>
      </c>
      <c r="AA47" s="471">
        <f t="shared" si="26"/>
        <v>0</v>
      </c>
      <c r="AB47" s="471">
        <f t="shared" si="26"/>
        <v>0</v>
      </c>
      <c r="AC47" s="490">
        <f t="shared" si="26"/>
        <v>0</v>
      </c>
    </row>
    <row r="48" spans="1:29" ht="10.8" thickBot="1">
      <c r="A48" s="256"/>
      <c r="B48" s="263"/>
      <c r="C48" s="256"/>
      <c r="D48" s="255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</row>
    <row r="49" spans="2:29" s="256" customFormat="1" ht="12.75" customHeight="1">
      <c r="B49" s="493" t="s">
        <v>289</v>
      </c>
      <c r="C49" s="494" t="s">
        <v>82</v>
      </c>
      <c r="D49" s="495"/>
      <c r="E49" s="1095">
        <f>AC40+1</f>
        <v>2039</v>
      </c>
      <c r="F49" s="1070">
        <f aca="true" t="shared" si="27" ref="F49:S49">E49+1</f>
        <v>2040</v>
      </c>
      <c r="G49" s="1070">
        <f t="shared" si="27"/>
        <v>2041</v>
      </c>
      <c r="H49" s="1070">
        <f t="shared" si="27"/>
        <v>2042</v>
      </c>
      <c r="I49" s="1070">
        <f t="shared" si="27"/>
        <v>2043</v>
      </c>
      <c r="J49" s="1070">
        <f t="shared" si="27"/>
        <v>2044</v>
      </c>
      <c r="K49" s="1070">
        <f t="shared" si="27"/>
        <v>2045</v>
      </c>
      <c r="L49" s="1070">
        <f t="shared" si="27"/>
        <v>2046</v>
      </c>
      <c r="M49" s="1070">
        <f t="shared" si="27"/>
        <v>2047</v>
      </c>
      <c r="N49" s="1070">
        <f t="shared" si="27"/>
        <v>2048</v>
      </c>
      <c r="O49" s="1070">
        <f t="shared" si="27"/>
        <v>2049</v>
      </c>
      <c r="P49" s="1070">
        <f t="shared" si="27"/>
        <v>2050</v>
      </c>
      <c r="Q49" s="1070">
        <f t="shared" si="27"/>
        <v>2051</v>
      </c>
      <c r="R49" s="1070">
        <f t="shared" si="27"/>
        <v>2052</v>
      </c>
      <c r="S49" s="1070">
        <f t="shared" si="27"/>
        <v>2053</v>
      </c>
      <c r="T49" s="1070">
        <f aca="true" t="shared" si="28" ref="T49:AC49">S49+1</f>
        <v>2054</v>
      </c>
      <c r="U49" s="1070">
        <f t="shared" si="28"/>
        <v>2055</v>
      </c>
      <c r="V49" s="1070">
        <f t="shared" si="28"/>
        <v>2056</v>
      </c>
      <c r="W49" s="1070">
        <f t="shared" si="28"/>
        <v>2057</v>
      </c>
      <c r="X49" s="1070">
        <f t="shared" si="28"/>
        <v>2058</v>
      </c>
      <c r="Y49" s="1070">
        <f t="shared" si="28"/>
        <v>2059</v>
      </c>
      <c r="Z49" s="1070">
        <f t="shared" si="28"/>
        <v>2060</v>
      </c>
      <c r="AA49" s="1070">
        <f t="shared" si="28"/>
        <v>2061</v>
      </c>
      <c r="AB49" s="1070">
        <f t="shared" si="28"/>
        <v>2062</v>
      </c>
      <c r="AC49" s="1072">
        <f t="shared" si="28"/>
        <v>2063</v>
      </c>
    </row>
    <row r="50" spans="2:29" s="256" customFormat="1" ht="12.75" customHeight="1" thickBot="1">
      <c r="B50" s="496" t="s">
        <v>294</v>
      </c>
      <c r="C50" s="497" t="str">
        <f>C41</f>
        <v>s aplikací fiskální korekce</v>
      </c>
      <c r="D50" s="507"/>
      <c r="E50" s="1096">
        <f>S41+1</f>
        <v>1</v>
      </c>
      <c r="F50" s="1071"/>
      <c r="G50" s="1071"/>
      <c r="H50" s="1071"/>
      <c r="I50" s="1071"/>
      <c r="J50" s="1071"/>
      <c r="K50" s="1071"/>
      <c r="L50" s="1071"/>
      <c r="M50" s="1071"/>
      <c r="N50" s="1071"/>
      <c r="O50" s="1071"/>
      <c r="P50" s="1071"/>
      <c r="Q50" s="1071"/>
      <c r="R50" s="1071"/>
      <c r="S50" s="1071"/>
      <c r="T50" s="1071"/>
      <c r="U50" s="1071"/>
      <c r="V50" s="1071"/>
      <c r="W50" s="1071"/>
      <c r="X50" s="1071"/>
      <c r="Y50" s="1071"/>
      <c r="Z50" s="1071"/>
      <c r="AA50" s="1071"/>
      <c r="AB50" s="1071"/>
      <c r="AC50" s="1073"/>
    </row>
    <row r="51" spans="1:29" s="256" customFormat="1" ht="12.75" customHeight="1">
      <c r="A51" s="275"/>
      <c r="B51" s="499">
        <f>B42</f>
        <v>0.86</v>
      </c>
      <c r="C51" s="458" t="s">
        <v>78</v>
      </c>
      <c r="D51" s="475"/>
      <c r="E51" s="500">
        <f>(E13-E32)*$B$42</f>
        <v>0</v>
      </c>
      <c r="F51" s="501">
        <f aca="true" t="shared" si="29" ref="F51:AC51">(F13-F32)*$B$42</f>
        <v>0</v>
      </c>
      <c r="G51" s="501">
        <f t="shared" si="29"/>
        <v>0</v>
      </c>
      <c r="H51" s="501">
        <f t="shared" si="29"/>
        <v>0</v>
      </c>
      <c r="I51" s="501">
        <f t="shared" si="29"/>
        <v>0</v>
      </c>
      <c r="J51" s="501">
        <f t="shared" si="29"/>
        <v>0</v>
      </c>
      <c r="K51" s="501">
        <f t="shared" si="29"/>
        <v>0</v>
      </c>
      <c r="L51" s="501">
        <f t="shared" si="29"/>
        <v>0</v>
      </c>
      <c r="M51" s="501">
        <f t="shared" si="29"/>
        <v>0</v>
      </c>
      <c r="N51" s="501">
        <f t="shared" si="29"/>
        <v>0</v>
      </c>
      <c r="O51" s="501">
        <f t="shared" si="29"/>
        <v>0</v>
      </c>
      <c r="P51" s="501">
        <f t="shared" si="29"/>
        <v>0</v>
      </c>
      <c r="Q51" s="501">
        <f t="shared" si="29"/>
        <v>0</v>
      </c>
      <c r="R51" s="501">
        <f t="shared" si="29"/>
        <v>0</v>
      </c>
      <c r="S51" s="501">
        <f t="shared" si="29"/>
        <v>0</v>
      </c>
      <c r="T51" s="501">
        <f t="shared" si="29"/>
        <v>0</v>
      </c>
      <c r="U51" s="501">
        <f t="shared" si="29"/>
        <v>0</v>
      </c>
      <c r="V51" s="501">
        <f t="shared" si="29"/>
        <v>0</v>
      </c>
      <c r="W51" s="501">
        <f t="shared" si="29"/>
        <v>0</v>
      </c>
      <c r="X51" s="501">
        <f t="shared" si="29"/>
        <v>0</v>
      </c>
      <c r="Y51" s="501">
        <f t="shared" si="29"/>
        <v>0</v>
      </c>
      <c r="Z51" s="501">
        <f t="shared" si="29"/>
        <v>0</v>
      </c>
      <c r="AA51" s="501">
        <f t="shared" si="29"/>
        <v>0</v>
      </c>
      <c r="AB51" s="501">
        <f t="shared" si="29"/>
        <v>0</v>
      </c>
      <c r="AC51" s="502">
        <f t="shared" si="29"/>
        <v>0</v>
      </c>
    </row>
    <row r="52" spans="1:29" s="256" customFormat="1" ht="12.75" customHeight="1">
      <c r="A52" s="275"/>
      <c r="B52" s="503">
        <f>B43</f>
        <v>0.86</v>
      </c>
      <c r="C52" s="461" t="s">
        <v>187</v>
      </c>
      <c r="D52" s="477"/>
      <c r="E52" s="467">
        <f>(E14-E33)*$B$43</f>
        <v>0</v>
      </c>
      <c r="F52" s="468">
        <f aca="true" t="shared" si="30" ref="F52:AC52">(F14-F33)*$B$43</f>
        <v>0</v>
      </c>
      <c r="G52" s="468">
        <f t="shared" si="30"/>
        <v>0</v>
      </c>
      <c r="H52" s="468">
        <f t="shared" si="30"/>
        <v>0</v>
      </c>
      <c r="I52" s="468">
        <f t="shared" si="30"/>
        <v>0</v>
      </c>
      <c r="J52" s="468">
        <f t="shared" si="30"/>
        <v>0</v>
      </c>
      <c r="K52" s="468">
        <f t="shared" si="30"/>
        <v>0</v>
      </c>
      <c r="L52" s="468">
        <f t="shared" si="30"/>
        <v>0</v>
      </c>
      <c r="M52" s="468">
        <f t="shared" si="30"/>
        <v>0</v>
      </c>
      <c r="N52" s="468">
        <f t="shared" si="30"/>
        <v>0</v>
      </c>
      <c r="O52" s="468">
        <f t="shared" si="30"/>
        <v>0</v>
      </c>
      <c r="P52" s="468">
        <f t="shared" si="30"/>
        <v>0</v>
      </c>
      <c r="Q52" s="468">
        <f t="shared" si="30"/>
        <v>0</v>
      </c>
      <c r="R52" s="468">
        <f t="shared" si="30"/>
        <v>0</v>
      </c>
      <c r="S52" s="468">
        <f t="shared" si="30"/>
        <v>0</v>
      </c>
      <c r="T52" s="468">
        <f t="shared" si="30"/>
        <v>0</v>
      </c>
      <c r="U52" s="468">
        <f t="shared" si="30"/>
        <v>0</v>
      </c>
      <c r="V52" s="468">
        <f t="shared" si="30"/>
        <v>0</v>
      </c>
      <c r="W52" s="468">
        <f t="shared" si="30"/>
        <v>0</v>
      </c>
      <c r="X52" s="468">
        <f t="shared" si="30"/>
        <v>0</v>
      </c>
      <c r="Y52" s="468">
        <f t="shared" si="30"/>
        <v>0</v>
      </c>
      <c r="Z52" s="468">
        <f t="shared" si="30"/>
        <v>0</v>
      </c>
      <c r="AA52" s="468">
        <f t="shared" si="30"/>
        <v>0</v>
      </c>
      <c r="AB52" s="468">
        <f t="shared" si="30"/>
        <v>0</v>
      </c>
      <c r="AC52" s="469">
        <f t="shared" si="30"/>
        <v>0</v>
      </c>
    </row>
    <row r="53" spans="1:29" s="256" customFormat="1" ht="12.75" customHeight="1">
      <c r="A53" s="275"/>
      <c r="B53" s="503">
        <f>B44</f>
        <v>0.52</v>
      </c>
      <c r="C53" s="463" t="s">
        <v>79</v>
      </c>
      <c r="D53" s="477"/>
      <c r="E53" s="467">
        <f>(E15-E34)*$B$44</f>
        <v>0</v>
      </c>
      <c r="F53" s="468">
        <f aca="true" t="shared" si="31" ref="F53:AC53">(F15-F34)*$B$44</f>
        <v>0</v>
      </c>
      <c r="G53" s="468">
        <f t="shared" si="31"/>
        <v>0</v>
      </c>
      <c r="H53" s="468">
        <f t="shared" si="31"/>
        <v>0</v>
      </c>
      <c r="I53" s="468">
        <f t="shared" si="31"/>
        <v>0</v>
      </c>
      <c r="J53" s="468">
        <f t="shared" si="31"/>
        <v>0</v>
      </c>
      <c r="K53" s="468">
        <f t="shared" si="31"/>
        <v>0</v>
      </c>
      <c r="L53" s="468">
        <f t="shared" si="31"/>
        <v>0</v>
      </c>
      <c r="M53" s="468">
        <f t="shared" si="31"/>
        <v>0</v>
      </c>
      <c r="N53" s="468">
        <f t="shared" si="31"/>
        <v>0</v>
      </c>
      <c r="O53" s="468">
        <f t="shared" si="31"/>
        <v>0</v>
      </c>
      <c r="P53" s="468">
        <f t="shared" si="31"/>
        <v>0</v>
      </c>
      <c r="Q53" s="468">
        <f t="shared" si="31"/>
        <v>0</v>
      </c>
      <c r="R53" s="468">
        <f t="shared" si="31"/>
        <v>0</v>
      </c>
      <c r="S53" s="468">
        <f t="shared" si="31"/>
        <v>0</v>
      </c>
      <c r="T53" s="468">
        <f t="shared" si="31"/>
        <v>0</v>
      </c>
      <c r="U53" s="468">
        <f t="shared" si="31"/>
        <v>0</v>
      </c>
      <c r="V53" s="468">
        <f t="shared" si="31"/>
        <v>0</v>
      </c>
      <c r="W53" s="468">
        <f t="shared" si="31"/>
        <v>0</v>
      </c>
      <c r="X53" s="468">
        <f t="shared" si="31"/>
        <v>0</v>
      </c>
      <c r="Y53" s="468">
        <f t="shared" si="31"/>
        <v>0</v>
      </c>
      <c r="Z53" s="468">
        <f t="shared" si="31"/>
        <v>0</v>
      </c>
      <c r="AA53" s="468">
        <f t="shared" si="31"/>
        <v>0</v>
      </c>
      <c r="AB53" s="468">
        <f t="shared" si="31"/>
        <v>0</v>
      </c>
      <c r="AC53" s="469">
        <f t="shared" si="31"/>
        <v>0</v>
      </c>
    </row>
    <row r="54" spans="1:29" s="256" customFormat="1" ht="12.75" customHeight="1">
      <c r="A54" s="275"/>
      <c r="B54" s="503">
        <f>B45</f>
        <v>0.82</v>
      </c>
      <c r="C54" s="463" t="s">
        <v>188</v>
      </c>
      <c r="D54" s="477"/>
      <c r="E54" s="467">
        <f>(E16-E35)*$B$45</f>
        <v>0</v>
      </c>
      <c r="F54" s="468">
        <f aca="true" t="shared" si="32" ref="F54:AC54">(F16-F35)*$B$45</f>
        <v>0</v>
      </c>
      <c r="G54" s="468">
        <f t="shared" si="32"/>
        <v>0</v>
      </c>
      <c r="H54" s="468">
        <f t="shared" si="32"/>
        <v>0</v>
      </c>
      <c r="I54" s="468">
        <f t="shared" si="32"/>
        <v>0</v>
      </c>
      <c r="J54" s="468">
        <f t="shared" si="32"/>
        <v>0</v>
      </c>
      <c r="K54" s="468">
        <f t="shared" si="32"/>
        <v>0</v>
      </c>
      <c r="L54" s="468">
        <f t="shared" si="32"/>
        <v>0</v>
      </c>
      <c r="M54" s="468">
        <f t="shared" si="32"/>
        <v>0</v>
      </c>
      <c r="N54" s="468">
        <f t="shared" si="32"/>
        <v>0</v>
      </c>
      <c r="O54" s="468">
        <f t="shared" si="32"/>
        <v>0</v>
      </c>
      <c r="P54" s="468">
        <f t="shared" si="32"/>
        <v>0</v>
      </c>
      <c r="Q54" s="468">
        <f t="shared" si="32"/>
        <v>0</v>
      </c>
      <c r="R54" s="468">
        <f t="shared" si="32"/>
        <v>0</v>
      </c>
      <c r="S54" s="468">
        <f t="shared" si="32"/>
        <v>0</v>
      </c>
      <c r="T54" s="468">
        <f t="shared" si="32"/>
        <v>0</v>
      </c>
      <c r="U54" s="468">
        <f t="shared" si="32"/>
        <v>0</v>
      </c>
      <c r="V54" s="468">
        <f t="shared" si="32"/>
        <v>0</v>
      </c>
      <c r="W54" s="468">
        <f t="shared" si="32"/>
        <v>0</v>
      </c>
      <c r="X54" s="468">
        <f t="shared" si="32"/>
        <v>0</v>
      </c>
      <c r="Y54" s="468">
        <f t="shared" si="32"/>
        <v>0</v>
      </c>
      <c r="Z54" s="468">
        <f t="shared" si="32"/>
        <v>0</v>
      </c>
      <c r="AA54" s="468">
        <f t="shared" si="32"/>
        <v>0</v>
      </c>
      <c r="AB54" s="468">
        <f t="shared" si="32"/>
        <v>0</v>
      </c>
      <c r="AC54" s="469">
        <f t="shared" si="32"/>
        <v>0</v>
      </c>
    </row>
    <row r="55" spans="1:29" s="256" customFormat="1" ht="12.75" customHeight="1">
      <c r="A55" s="275"/>
      <c r="B55" s="503">
        <f>B46</f>
        <v>0.82</v>
      </c>
      <c r="C55" s="463" t="s">
        <v>189</v>
      </c>
      <c r="D55" s="479"/>
      <c r="E55" s="504">
        <f>(E17-E36)*$B$46</f>
        <v>0</v>
      </c>
      <c r="F55" s="505">
        <f aca="true" t="shared" si="33" ref="F55:AC55">(F17-F36)*$B$46</f>
        <v>0</v>
      </c>
      <c r="G55" s="505">
        <f t="shared" si="33"/>
        <v>0</v>
      </c>
      <c r="H55" s="505">
        <f t="shared" si="33"/>
        <v>0</v>
      </c>
      <c r="I55" s="505">
        <f t="shared" si="33"/>
        <v>0</v>
      </c>
      <c r="J55" s="505">
        <f t="shared" si="33"/>
        <v>0</v>
      </c>
      <c r="K55" s="505">
        <f t="shared" si="33"/>
        <v>0</v>
      </c>
      <c r="L55" s="505">
        <f t="shared" si="33"/>
        <v>0</v>
      </c>
      <c r="M55" s="505">
        <f t="shared" si="33"/>
        <v>0</v>
      </c>
      <c r="N55" s="505">
        <f t="shared" si="33"/>
        <v>0</v>
      </c>
      <c r="O55" s="505">
        <f t="shared" si="33"/>
        <v>0</v>
      </c>
      <c r="P55" s="505">
        <f t="shared" si="33"/>
        <v>0</v>
      </c>
      <c r="Q55" s="505">
        <f t="shared" si="33"/>
        <v>0</v>
      </c>
      <c r="R55" s="505">
        <f t="shared" si="33"/>
        <v>0</v>
      </c>
      <c r="S55" s="505">
        <f t="shared" si="33"/>
        <v>0</v>
      </c>
      <c r="T55" s="505">
        <f t="shared" si="33"/>
        <v>0</v>
      </c>
      <c r="U55" s="505">
        <f t="shared" si="33"/>
        <v>0</v>
      </c>
      <c r="V55" s="505">
        <f t="shared" si="33"/>
        <v>0</v>
      </c>
      <c r="W55" s="505">
        <f t="shared" si="33"/>
        <v>0</v>
      </c>
      <c r="X55" s="505">
        <f t="shared" si="33"/>
        <v>0</v>
      </c>
      <c r="Y55" s="505">
        <f t="shared" si="33"/>
        <v>0</v>
      </c>
      <c r="Z55" s="505">
        <f t="shared" si="33"/>
        <v>0</v>
      </c>
      <c r="AA55" s="505">
        <f t="shared" si="33"/>
        <v>0</v>
      </c>
      <c r="AB55" s="505">
        <f t="shared" si="33"/>
        <v>0</v>
      </c>
      <c r="AC55" s="506">
        <f t="shared" si="33"/>
        <v>0</v>
      </c>
    </row>
    <row r="56" spans="1:29" ht="12.6" thickBot="1">
      <c r="A56" s="256"/>
      <c r="B56" s="464"/>
      <c r="C56" s="465" t="s">
        <v>171</v>
      </c>
      <c r="D56" s="481"/>
      <c r="E56" s="470">
        <f aca="true" t="shared" si="34" ref="E56:AC56">SUM(E51:E55)</f>
        <v>0</v>
      </c>
      <c r="F56" s="471">
        <f t="shared" si="34"/>
        <v>0</v>
      </c>
      <c r="G56" s="471">
        <f t="shared" si="34"/>
        <v>0</v>
      </c>
      <c r="H56" s="471">
        <f t="shared" si="34"/>
        <v>0</v>
      </c>
      <c r="I56" s="471">
        <f t="shared" si="34"/>
        <v>0</v>
      </c>
      <c r="J56" s="471">
        <f t="shared" si="34"/>
        <v>0</v>
      </c>
      <c r="K56" s="471">
        <f t="shared" si="34"/>
        <v>0</v>
      </c>
      <c r="L56" s="471">
        <f t="shared" si="34"/>
        <v>0</v>
      </c>
      <c r="M56" s="471">
        <f t="shared" si="34"/>
        <v>0</v>
      </c>
      <c r="N56" s="471">
        <f t="shared" si="34"/>
        <v>0</v>
      </c>
      <c r="O56" s="471">
        <f t="shared" si="34"/>
        <v>0</v>
      </c>
      <c r="P56" s="471">
        <f t="shared" si="34"/>
        <v>0</v>
      </c>
      <c r="Q56" s="471">
        <f t="shared" si="34"/>
        <v>0</v>
      </c>
      <c r="R56" s="471">
        <f t="shared" si="34"/>
        <v>0</v>
      </c>
      <c r="S56" s="471">
        <f t="shared" si="34"/>
        <v>0</v>
      </c>
      <c r="T56" s="471">
        <f t="shared" si="34"/>
        <v>0</v>
      </c>
      <c r="U56" s="471">
        <f t="shared" si="34"/>
        <v>0</v>
      </c>
      <c r="V56" s="471">
        <f t="shared" si="34"/>
        <v>0</v>
      </c>
      <c r="W56" s="471">
        <f t="shared" si="34"/>
        <v>0</v>
      </c>
      <c r="X56" s="471">
        <f t="shared" si="34"/>
        <v>0</v>
      </c>
      <c r="Y56" s="471">
        <f t="shared" si="34"/>
        <v>0</v>
      </c>
      <c r="Z56" s="471">
        <f t="shared" si="34"/>
        <v>0</v>
      </c>
      <c r="AA56" s="471">
        <f t="shared" si="34"/>
        <v>0</v>
      </c>
      <c r="AB56" s="471">
        <f t="shared" si="34"/>
        <v>0</v>
      </c>
      <c r="AC56" s="490">
        <f t="shared" si="34"/>
        <v>0</v>
      </c>
    </row>
    <row r="57" spans="1:19" ht="12">
      <c r="A57" s="256"/>
      <c r="B57" s="272"/>
      <c r="C57" s="276"/>
      <c r="D57" s="277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</row>
    <row r="58" spans="1:19" ht="10.8" thickBot="1">
      <c r="A58" s="256"/>
      <c r="B58" s="272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</row>
    <row r="59" spans="1:4" ht="12">
      <c r="A59" s="256"/>
      <c r="B59" s="508"/>
      <c r="C59" s="509" t="s">
        <v>83</v>
      </c>
      <c r="D59" s="510">
        <f>D9</f>
        <v>0</v>
      </c>
    </row>
    <row r="60" spans="2:4" ht="12">
      <c r="B60" s="511"/>
      <c r="C60" s="512" t="s">
        <v>84</v>
      </c>
      <c r="D60" s="513">
        <f>D28</f>
        <v>0</v>
      </c>
    </row>
    <row r="61" spans="2:5" ht="12.6" thickBot="1">
      <c r="B61" s="514"/>
      <c r="C61" s="515" t="s">
        <v>85</v>
      </c>
      <c r="D61" s="516">
        <f>D47</f>
        <v>0</v>
      </c>
      <c r="E61" s="264"/>
    </row>
    <row r="63" ht="10.8" thickBot="1"/>
    <row r="64" spans="1:19" ht="14.4" thickBot="1">
      <c r="A64" s="81"/>
      <c r="B64" s="517" t="s">
        <v>203</v>
      </c>
      <c r="C64" s="518" t="s">
        <v>205</v>
      </c>
      <c r="D64" s="224"/>
      <c r="E64" s="81"/>
      <c r="K64" s="81"/>
      <c r="L64" s="81"/>
      <c r="M64" s="81"/>
      <c r="N64" s="81"/>
      <c r="O64" s="81"/>
      <c r="P64" s="81"/>
      <c r="Q64" s="81"/>
      <c r="R64" s="81"/>
      <c r="S64" s="81"/>
    </row>
    <row r="65" spans="1:19" ht="13.8" thickBot="1">
      <c r="A65" s="81"/>
      <c r="B65" s="519"/>
      <c r="C65" s="520" t="s">
        <v>206</v>
      </c>
      <c r="D65" s="280">
        <f>'0 Úvod'!D19</f>
        <v>2014</v>
      </c>
      <c r="E65" s="81"/>
      <c r="K65" s="81"/>
      <c r="L65" s="81"/>
      <c r="M65" s="81"/>
      <c r="N65" s="81"/>
      <c r="O65" s="81"/>
      <c r="P65" s="81"/>
      <c r="Q65" s="81"/>
      <c r="R65" s="81"/>
      <c r="S65" s="81"/>
    </row>
    <row r="66" spans="1:19" ht="13.8" thickBot="1">
      <c r="A66" s="81"/>
      <c r="B66" s="519"/>
      <c r="C66" s="521" t="s">
        <v>202</v>
      </c>
      <c r="D66" s="527" t="s">
        <v>317</v>
      </c>
      <c r="E66" s="81"/>
      <c r="K66" s="81"/>
      <c r="L66" s="81"/>
      <c r="M66" s="81"/>
      <c r="N66" s="81"/>
      <c r="O66" s="81"/>
      <c r="P66" s="81"/>
      <c r="Q66" s="81"/>
      <c r="R66" s="81"/>
      <c r="S66" s="81"/>
    </row>
    <row r="67" spans="1:19" ht="11.4">
      <c r="A67" s="81"/>
      <c r="B67" s="1080" t="s">
        <v>368</v>
      </c>
      <c r="C67" s="522" t="s">
        <v>296</v>
      </c>
      <c r="D67" s="281"/>
      <c r="E67" s="81"/>
      <c r="K67" s="81"/>
      <c r="L67" s="81"/>
      <c r="M67" s="81"/>
      <c r="N67" s="81"/>
      <c r="O67" s="81"/>
      <c r="P67" s="81"/>
      <c r="Q67" s="81"/>
      <c r="R67" s="81"/>
      <c r="S67" s="81"/>
    </row>
    <row r="68" spans="1:19" ht="11.4">
      <c r="A68" s="81"/>
      <c r="B68" s="1081"/>
      <c r="C68" s="523" t="s">
        <v>295</v>
      </c>
      <c r="D68" s="282"/>
      <c r="E68" s="81"/>
      <c r="K68" s="81"/>
      <c r="L68" s="81"/>
      <c r="M68" s="81"/>
      <c r="N68" s="81"/>
      <c r="O68" s="81"/>
      <c r="P68" s="81"/>
      <c r="Q68" s="81"/>
      <c r="R68" s="81"/>
      <c r="S68" s="81"/>
    </row>
    <row r="69" spans="1:19" ht="11.4">
      <c r="A69" s="81"/>
      <c r="B69" s="1081"/>
      <c r="C69" s="523" t="s">
        <v>315</v>
      </c>
      <c r="D69" s="283"/>
      <c r="E69" s="81"/>
      <c r="K69" s="81"/>
      <c r="L69" s="81"/>
      <c r="M69" s="81"/>
      <c r="N69" s="81"/>
      <c r="O69" s="81"/>
      <c r="P69" s="81"/>
      <c r="Q69" s="81"/>
      <c r="R69" s="81"/>
      <c r="S69" s="81"/>
    </row>
    <row r="70" spans="1:19" ht="11.4">
      <c r="A70" s="81"/>
      <c r="B70" s="1081"/>
      <c r="C70" s="523" t="s">
        <v>316</v>
      </c>
      <c r="D70" s="283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</row>
    <row r="71" spans="1:19" ht="11.4" customHeight="1">
      <c r="A71" s="81"/>
      <c r="B71" s="1082" t="s">
        <v>367</v>
      </c>
      <c r="C71" s="524" t="s">
        <v>296</v>
      </c>
      <c r="D71" s="284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</row>
    <row r="72" spans="1:19" ht="11.4">
      <c r="A72" s="81"/>
      <c r="B72" s="1081"/>
      <c r="C72" s="525" t="s">
        <v>295</v>
      </c>
      <c r="D72" s="282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</row>
    <row r="73" spans="1:19" ht="11.4">
      <c r="A73" s="81"/>
      <c r="B73" s="1081"/>
      <c r="C73" s="525" t="s">
        <v>315</v>
      </c>
      <c r="D73" s="283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</row>
    <row r="74" spans="1:19" ht="12" thickBot="1">
      <c r="A74" s="81"/>
      <c r="B74" s="1083"/>
      <c r="C74" s="526" t="s">
        <v>316</v>
      </c>
      <c r="D74" s="285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</row>
    <row r="75" spans="1:19" ht="12">
      <c r="A75" s="81"/>
      <c r="B75" s="81"/>
      <c r="C75" s="286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</row>
    <row r="76" spans="1:19" ht="11.4">
      <c r="A76" s="81"/>
      <c r="B76" s="81"/>
      <c r="C76" s="528" t="s">
        <v>234</v>
      </c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</row>
    <row r="77" spans="1:19" ht="10.8" thickBot="1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</row>
    <row r="78" spans="1:29" ht="13.2">
      <c r="A78" s="81"/>
      <c r="B78" s="105" t="s">
        <v>204</v>
      </c>
      <c r="C78" s="529" t="s">
        <v>318</v>
      </c>
      <c r="D78" s="453"/>
      <c r="E78" s="1064">
        <f>E40</f>
        <v>2014</v>
      </c>
      <c r="F78" s="1064">
        <f aca="true" t="shared" si="35" ref="F78:AC78">E78+1</f>
        <v>2015</v>
      </c>
      <c r="G78" s="1064">
        <f t="shared" si="35"/>
        <v>2016</v>
      </c>
      <c r="H78" s="1064">
        <f t="shared" si="35"/>
        <v>2017</v>
      </c>
      <c r="I78" s="1064">
        <f t="shared" si="35"/>
        <v>2018</v>
      </c>
      <c r="J78" s="1064">
        <f t="shared" si="35"/>
        <v>2019</v>
      </c>
      <c r="K78" s="1064">
        <f t="shared" si="35"/>
        <v>2020</v>
      </c>
      <c r="L78" s="1064">
        <f t="shared" si="35"/>
        <v>2021</v>
      </c>
      <c r="M78" s="1064">
        <f t="shared" si="35"/>
        <v>2022</v>
      </c>
      <c r="N78" s="1064">
        <f t="shared" si="35"/>
        <v>2023</v>
      </c>
      <c r="O78" s="1064">
        <f t="shared" si="35"/>
        <v>2024</v>
      </c>
      <c r="P78" s="1064">
        <f t="shared" si="35"/>
        <v>2025</v>
      </c>
      <c r="Q78" s="1064">
        <f t="shared" si="35"/>
        <v>2026</v>
      </c>
      <c r="R78" s="1064">
        <f t="shared" si="35"/>
        <v>2027</v>
      </c>
      <c r="S78" s="1064">
        <f t="shared" si="35"/>
        <v>2028</v>
      </c>
      <c r="T78" s="1064">
        <f t="shared" si="35"/>
        <v>2029</v>
      </c>
      <c r="U78" s="1064">
        <f t="shared" si="35"/>
        <v>2030</v>
      </c>
      <c r="V78" s="1064">
        <f t="shared" si="35"/>
        <v>2031</v>
      </c>
      <c r="W78" s="1064">
        <f t="shared" si="35"/>
        <v>2032</v>
      </c>
      <c r="X78" s="1064">
        <f t="shared" si="35"/>
        <v>2033</v>
      </c>
      <c r="Y78" s="1064">
        <f t="shared" si="35"/>
        <v>2034</v>
      </c>
      <c r="Z78" s="1064">
        <f t="shared" si="35"/>
        <v>2035</v>
      </c>
      <c r="AA78" s="1064">
        <f t="shared" si="35"/>
        <v>2036</v>
      </c>
      <c r="AB78" s="1064">
        <f t="shared" si="35"/>
        <v>2037</v>
      </c>
      <c r="AC78" s="1078">
        <f t="shared" si="35"/>
        <v>2038</v>
      </c>
    </row>
    <row r="79" spans="1:29" ht="13.8" thickBot="1">
      <c r="A79" s="81"/>
      <c r="B79" s="454" t="s">
        <v>9</v>
      </c>
      <c r="C79" s="455" t="s">
        <v>76</v>
      </c>
      <c r="D79" s="456" t="s">
        <v>74</v>
      </c>
      <c r="E79" s="1065"/>
      <c r="F79" s="1065"/>
      <c r="G79" s="1065"/>
      <c r="H79" s="1065"/>
      <c r="I79" s="1065"/>
      <c r="J79" s="1065"/>
      <c r="K79" s="1065"/>
      <c r="L79" s="1065"/>
      <c r="M79" s="1065"/>
      <c r="N79" s="1065"/>
      <c r="O79" s="1065"/>
      <c r="P79" s="1065"/>
      <c r="Q79" s="1065"/>
      <c r="R79" s="1065"/>
      <c r="S79" s="1065"/>
      <c r="T79" s="1065"/>
      <c r="U79" s="1065"/>
      <c r="V79" s="1065"/>
      <c r="W79" s="1065"/>
      <c r="X79" s="1065"/>
      <c r="Y79" s="1065"/>
      <c r="Z79" s="1065"/>
      <c r="AA79" s="1065"/>
      <c r="AB79" s="1065"/>
      <c r="AC79" s="1079"/>
    </row>
    <row r="80" spans="1:29" ht="12">
      <c r="A80" s="81"/>
      <c r="B80" s="457"/>
      <c r="C80" s="530" t="s">
        <v>296</v>
      </c>
      <c r="D80" s="459">
        <f>SUM(E80:AC80,E88:AC88)</f>
        <v>0</v>
      </c>
      <c r="E80" s="15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288"/>
    </row>
    <row r="81" spans="1:29" ht="12">
      <c r="A81" s="81"/>
      <c r="B81" s="460"/>
      <c r="C81" s="531" t="s">
        <v>295</v>
      </c>
      <c r="D81" s="462">
        <f>SUM(E81:AC81,E89:AC89)</f>
        <v>0</v>
      </c>
      <c r="E81" s="2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10"/>
    </row>
    <row r="82" spans="1:29" ht="12">
      <c r="A82" s="81"/>
      <c r="B82" s="460"/>
      <c r="C82" s="531" t="s">
        <v>315</v>
      </c>
      <c r="D82" s="462">
        <f>SUM(E82:AC82,E90:AC90)</f>
        <v>0</v>
      </c>
      <c r="E82" s="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4"/>
    </row>
    <row r="83" spans="1:29" ht="12">
      <c r="A83" s="81"/>
      <c r="B83" s="460"/>
      <c r="C83" s="532" t="s">
        <v>316</v>
      </c>
      <c r="D83" s="462">
        <f>SUM(E83:AC83,E91:AC91)</f>
        <v>0</v>
      </c>
      <c r="E83" s="2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4"/>
    </row>
    <row r="84" spans="1:29" ht="12.6" thickBot="1">
      <c r="A84" s="81"/>
      <c r="B84" s="464"/>
      <c r="C84" s="465" t="s">
        <v>74</v>
      </c>
      <c r="D84" s="466">
        <f>SUM(E84:AC84,E92:AC92)</f>
        <v>0</v>
      </c>
      <c r="E84" s="470">
        <f aca="true" t="shared" si="36" ref="E84:AC84">SUM(E80:E83)</f>
        <v>0</v>
      </c>
      <c r="F84" s="471">
        <f t="shared" si="36"/>
        <v>0</v>
      </c>
      <c r="G84" s="471">
        <f t="shared" si="36"/>
        <v>0</v>
      </c>
      <c r="H84" s="471">
        <f t="shared" si="36"/>
        <v>0</v>
      </c>
      <c r="I84" s="471">
        <f t="shared" si="36"/>
        <v>0</v>
      </c>
      <c r="J84" s="471">
        <f t="shared" si="36"/>
        <v>0</v>
      </c>
      <c r="K84" s="471">
        <f t="shared" si="36"/>
        <v>0</v>
      </c>
      <c r="L84" s="471">
        <f t="shared" si="36"/>
        <v>0</v>
      </c>
      <c r="M84" s="471">
        <f t="shared" si="36"/>
        <v>0</v>
      </c>
      <c r="N84" s="471">
        <f t="shared" si="36"/>
        <v>0</v>
      </c>
      <c r="O84" s="471">
        <f t="shared" si="36"/>
        <v>0</v>
      </c>
      <c r="P84" s="471">
        <f t="shared" si="36"/>
        <v>0</v>
      </c>
      <c r="Q84" s="471">
        <f t="shared" si="36"/>
        <v>0</v>
      </c>
      <c r="R84" s="471">
        <f t="shared" si="36"/>
        <v>0</v>
      </c>
      <c r="S84" s="471">
        <f t="shared" si="36"/>
        <v>0</v>
      </c>
      <c r="T84" s="471">
        <f t="shared" si="36"/>
        <v>0</v>
      </c>
      <c r="U84" s="471">
        <f t="shared" si="36"/>
        <v>0</v>
      </c>
      <c r="V84" s="471">
        <f t="shared" si="36"/>
        <v>0</v>
      </c>
      <c r="W84" s="471">
        <f t="shared" si="36"/>
        <v>0</v>
      </c>
      <c r="X84" s="471">
        <f t="shared" si="36"/>
        <v>0</v>
      </c>
      <c r="Y84" s="471">
        <f t="shared" si="36"/>
        <v>0</v>
      </c>
      <c r="Z84" s="471">
        <f t="shared" si="36"/>
        <v>0</v>
      </c>
      <c r="AA84" s="471">
        <f t="shared" si="36"/>
        <v>0</v>
      </c>
      <c r="AB84" s="471">
        <f t="shared" si="36"/>
        <v>0</v>
      </c>
      <c r="AC84" s="490">
        <f t="shared" si="36"/>
        <v>0</v>
      </c>
    </row>
    <row r="85" spans="1:29" ht="10.8" thickBot="1">
      <c r="A85" s="81"/>
      <c r="B85" s="289"/>
      <c r="C85" s="257"/>
      <c r="D85" s="1"/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  <c r="R85" s="252"/>
      <c r="S85" s="252"/>
      <c r="T85" s="252"/>
      <c r="U85" s="252"/>
      <c r="V85" s="252"/>
      <c r="W85" s="252"/>
      <c r="X85" s="252"/>
      <c r="Y85" s="252"/>
      <c r="Z85" s="252"/>
      <c r="AA85" s="252"/>
      <c r="AB85" s="252"/>
      <c r="AC85" s="252"/>
    </row>
    <row r="86" spans="1:29" ht="13.2">
      <c r="A86" s="81"/>
      <c r="B86" s="105" t="str">
        <f>B78</f>
        <v>3.5.</v>
      </c>
      <c r="C86" s="106" t="str">
        <f>C78</f>
        <v>Celkové vlakohodiny</v>
      </c>
      <c r="D86" s="473"/>
      <c r="E86" s="1066">
        <f>AC78+1</f>
        <v>2039</v>
      </c>
      <c r="F86" s="1064">
        <f aca="true" t="shared" si="37" ref="F86:AC86">E86+1</f>
        <v>2040</v>
      </c>
      <c r="G86" s="1064">
        <f t="shared" si="37"/>
        <v>2041</v>
      </c>
      <c r="H86" s="1064">
        <f t="shared" si="37"/>
        <v>2042</v>
      </c>
      <c r="I86" s="1064">
        <f t="shared" si="37"/>
        <v>2043</v>
      </c>
      <c r="J86" s="1064">
        <f t="shared" si="37"/>
        <v>2044</v>
      </c>
      <c r="K86" s="1064">
        <f t="shared" si="37"/>
        <v>2045</v>
      </c>
      <c r="L86" s="1064">
        <f t="shared" si="37"/>
        <v>2046</v>
      </c>
      <c r="M86" s="1064">
        <f t="shared" si="37"/>
        <v>2047</v>
      </c>
      <c r="N86" s="1064">
        <f t="shared" si="37"/>
        <v>2048</v>
      </c>
      <c r="O86" s="1064">
        <f t="shared" si="37"/>
        <v>2049</v>
      </c>
      <c r="P86" s="1064">
        <f t="shared" si="37"/>
        <v>2050</v>
      </c>
      <c r="Q86" s="1064">
        <f t="shared" si="37"/>
        <v>2051</v>
      </c>
      <c r="R86" s="1064">
        <f t="shared" si="37"/>
        <v>2052</v>
      </c>
      <c r="S86" s="1064">
        <f t="shared" si="37"/>
        <v>2053</v>
      </c>
      <c r="T86" s="1064">
        <f t="shared" si="37"/>
        <v>2054</v>
      </c>
      <c r="U86" s="1064">
        <f t="shared" si="37"/>
        <v>2055</v>
      </c>
      <c r="V86" s="1064">
        <f t="shared" si="37"/>
        <v>2056</v>
      </c>
      <c r="W86" s="1064">
        <f t="shared" si="37"/>
        <v>2057</v>
      </c>
      <c r="X86" s="1064">
        <f t="shared" si="37"/>
        <v>2058</v>
      </c>
      <c r="Y86" s="1064">
        <f t="shared" si="37"/>
        <v>2059</v>
      </c>
      <c r="Z86" s="1064">
        <f t="shared" si="37"/>
        <v>2060</v>
      </c>
      <c r="AA86" s="1064">
        <f t="shared" si="37"/>
        <v>2061</v>
      </c>
      <c r="AB86" s="1064">
        <f t="shared" si="37"/>
        <v>2062</v>
      </c>
      <c r="AC86" s="1078">
        <f t="shared" si="37"/>
        <v>2063</v>
      </c>
    </row>
    <row r="87" spans="1:29" ht="13.8" thickBot="1">
      <c r="A87" s="81"/>
      <c r="B87" s="454" t="s">
        <v>11</v>
      </c>
      <c r="C87" s="455" t="s">
        <v>76</v>
      </c>
      <c r="D87" s="474"/>
      <c r="E87" s="1067"/>
      <c r="F87" s="1065"/>
      <c r="G87" s="1065"/>
      <c r="H87" s="1065"/>
      <c r="I87" s="1065"/>
      <c r="J87" s="1065"/>
      <c r="K87" s="1065"/>
      <c r="L87" s="1065"/>
      <c r="M87" s="1065"/>
      <c r="N87" s="1065"/>
      <c r="O87" s="1065"/>
      <c r="P87" s="1065"/>
      <c r="Q87" s="1065"/>
      <c r="R87" s="1065"/>
      <c r="S87" s="1065"/>
      <c r="T87" s="1065"/>
      <c r="U87" s="1065"/>
      <c r="V87" s="1065"/>
      <c r="W87" s="1065"/>
      <c r="X87" s="1065"/>
      <c r="Y87" s="1065"/>
      <c r="Z87" s="1065"/>
      <c r="AA87" s="1065"/>
      <c r="AB87" s="1065"/>
      <c r="AC87" s="1079"/>
    </row>
    <row r="88" spans="1:29" ht="11.4">
      <c r="A88" s="81"/>
      <c r="B88" s="457"/>
      <c r="C88" s="533" t="str">
        <f>C80</f>
        <v>osobní příměstská doprava</v>
      </c>
      <c r="D88" s="475"/>
      <c r="E88" s="290"/>
      <c r="F88" s="291"/>
      <c r="G88" s="291"/>
      <c r="H88" s="291"/>
      <c r="I88" s="291"/>
      <c r="J88" s="291"/>
      <c r="K88" s="291"/>
      <c r="L88" s="291"/>
      <c r="M88" s="291"/>
      <c r="N88" s="291"/>
      <c r="O88" s="291"/>
      <c r="P88" s="291"/>
      <c r="Q88" s="291"/>
      <c r="R88" s="291"/>
      <c r="S88" s="291"/>
      <c r="T88" s="291"/>
      <c r="U88" s="291"/>
      <c r="V88" s="291"/>
      <c r="W88" s="291"/>
      <c r="X88" s="291"/>
      <c r="Y88" s="291"/>
      <c r="Z88" s="291"/>
      <c r="AA88" s="291"/>
      <c r="AB88" s="291"/>
      <c r="AC88" s="288"/>
    </row>
    <row r="89" spans="1:29" ht="11.4">
      <c r="A89" s="81"/>
      <c r="B89" s="476"/>
      <c r="C89" s="534" t="str">
        <f>C81</f>
        <v>osobní dálková doprava</v>
      </c>
      <c r="D89" s="477"/>
      <c r="E89" s="8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10"/>
    </row>
    <row r="90" spans="1:29" ht="11.4">
      <c r="A90" s="81"/>
      <c r="B90" s="476"/>
      <c r="C90" s="534" t="str">
        <f>C82</f>
        <v>nákladní regionální doprava</v>
      </c>
      <c r="D90" s="477"/>
      <c r="E90" s="8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10"/>
    </row>
    <row r="91" spans="1:29" ht="11.4">
      <c r="A91" s="81"/>
      <c r="B91" s="476"/>
      <c r="C91" s="534" t="str">
        <f>C83</f>
        <v>nákladní dálková doprava</v>
      </c>
      <c r="D91" s="477"/>
      <c r="E91" s="8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10"/>
    </row>
    <row r="92" spans="1:29" ht="12.6" thickBot="1">
      <c r="A92" s="81"/>
      <c r="B92" s="464"/>
      <c r="C92" s="465" t="str">
        <f>C84</f>
        <v>Celkem</v>
      </c>
      <c r="D92" s="535"/>
      <c r="E92" s="536">
        <f aca="true" t="shared" si="38" ref="E92:AC92">SUM(E88:E91)</f>
        <v>0</v>
      </c>
      <c r="F92" s="537">
        <f t="shared" si="38"/>
        <v>0</v>
      </c>
      <c r="G92" s="537">
        <f t="shared" si="38"/>
        <v>0</v>
      </c>
      <c r="H92" s="537">
        <f t="shared" si="38"/>
        <v>0</v>
      </c>
      <c r="I92" s="537">
        <f t="shared" si="38"/>
        <v>0</v>
      </c>
      <c r="J92" s="537">
        <f t="shared" si="38"/>
        <v>0</v>
      </c>
      <c r="K92" s="537">
        <f t="shared" si="38"/>
        <v>0</v>
      </c>
      <c r="L92" s="537">
        <f t="shared" si="38"/>
        <v>0</v>
      </c>
      <c r="M92" s="537">
        <f t="shared" si="38"/>
        <v>0</v>
      </c>
      <c r="N92" s="537">
        <f t="shared" si="38"/>
        <v>0</v>
      </c>
      <c r="O92" s="537">
        <f t="shared" si="38"/>
        <v>0</v>
      </c>
      <c r="P92" s="537">
        <f t="shared" si="38"/>
        <v>0</v>
      </c>
      <c r="Q92" s="537">
        <f t="shared" si="38"/>
        <v>0</v>
      </c>
      <c r="R92" s="537">
        <f t="shared" si="38"/>
        <v>0</v>
      </c>
      <c r="S92" s="537">
        <f t="shared" si="38"/>
        <v>0</v>
      </c>
      <c r="T92" s="537">
        <f t="shared" si="38"/>
        <v>0</v>
      </c>
      <c r="U92" s="537">
        <f t="shared" si="38"/>
        <v>0</v>
      </c>
      <c r="V92" s="537">
        <f t="shared" si="38"/>
        <v>0</v>
      </c>
      <c r="W92" s="537">
        <f t="shared" si="38"/>
        <v>0</v>
      </c>
      <c r="X92" s="537">
        <f t="shared" si="38"/>
        <v>0</v>
      </c>
      <c r="Y92" s="537">
        <f t="shared" si="38"/>
        <v>0</v>
      </c>
      <c r="Z92" s="537">
        <f t="shared" si="38"/>
        <v>0</v>
      </c>
      <c r="AA92" s="537">
        <f t="shared" si="38"/>
        <v>0</v>
      </c>
      <c r="AB92" s="537">
        <f t="shared" si="38"/>
        <v>0</v>
      </c>
      <c r="AC92" s="538">
        <f t="shared" si="38"/>
        <v>0</v>
      </c>
    </row>
    <row r="93" spans="1:29" ht="12.75">
      <c r="A93" s="81"/>
      <c r="B93" s="272"/>
      <c r="C93" s="271"/>
      <c r="D93" s="1"/>
      <c r="E93" s="273"/>
      <c r="F93" s="273"/>
      <c r="G93" s="273"/>
      <c r="H93" s="273"/>
      <c r="I93" s="273"/>
      <c r="J93" s="273"/>
      <c r="K93" s="273"/>
      <c r="L93" s="273"/>
      <c r="M93" s="273"/>
      <c r="N93" s="273"/>
      <c r="O93" s="273"/>
      <c r="P93" s="273"/>
      <c r="Q93" s="273"/>
      <c r="R93" s="273"/>
      <c r="S93" s="273"/>
      <c r="T93" s="273"/>
      <c r="U93" s="273"/>
      <c r="V93" s="273"/>
      <c r="W93" s="273"/>
      <c r="X93" s="273"/>
      <c r="Y93" s="273"/>
      <c r="Z93" s="273"/>
      <c r="AA93" s="273"/>
      <c r="AB93" s="273"/>
      <c r="AC93" s="273"/>
    </row>
    <row r="94" spans="1:29" ht="10.8" thickBot="1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</row>
    <row r="95" spans="1:29" ht="13.2">
      <c r="A95" s="81"/>
      <c r="B95" s="484" t="s">
        <v>235</v>
      </c>
      <c r="C95" s="485" t="str">
        <f>C78</f>
        <v>Celkové vlakohodiny</v>
      </c>
      <c r="D95" s="486"/>
      <c r="E95" s="1068">
        <f>E78</f>
        <v>2014</v>
      </c>
      <c r="F95" s="1068">
        <f aca="true" t="shared" si="39" ref="F95:AC95">E95+1</f>
        <v>2015</v>
      </c>
      <c r="G95" s="1068">
        <f t="shared" si="39"/>
        <v>2016</v>
      </c>
      <c r="H95" s="1068">
        <f t="shared" si="39"/>
        <v>2017</v>
      </c>
      <c r="I95" s="1068">
        <f t="shared" si="39"/>
        <v>2018</v>
      </c>
      <c r="J95" s="1068">
        <f t="shared" si="39"/>
        <v>2019</v>
      </c>
      <c r="K95" s="1068">
        <f t="shared" si="39"/>
        <v>2020</v>
      </c>
      <c r="L95" s="1068">
        <f t="shared" si="39"/>
        <v>2021</v>
      </c>
      <c r="M95" s="1068">
        <f t="shared" si="39"/>
        <v>2022</v>
      </c>
      <c r="N95" s="1068">
        <f t="shared" si="39"/>
        <v>2023</v>
      </c>
      <c r="O95" s="1068">
        <f t="shared" si="39"/>
        <v>2024</v>
      </c>
      <c r="P95" s="1068">
        <f t="shared" si="39"/>
        <v>2025</v>
      </c>
      <c r="Q95" s="1068">
        <f t="shared" si="39"/>
        <v>2026</v>
      </c>
      <c r="R95" s="1068">
        <f t="shared" si="39"/>
        <v>2027</v>
      </c>
      <c r="S95" s="1068">
        <f t="shared" si="39"/>
        <v>2028</v>
      </c>
      <c r="T95" s="1068">
        <f t="shared" si="39"/>
        <v>2029</v>
      </c>
      <c r="U95" s="1068">
        <f t="shared" si="39"/>
        <v>2030</v>
      </c>
      <c r="V95" s="1068">
        <f t="shared" si="39"/>
        <v>2031</v>
      </c>
      <c r="W95" s="1068">
        <f t="shared" si="39"/>
        <v>2032</v>
      </c>
      <c r="X95" s="1068">
        <f t="shared" si="39"/>
        <v>2033</v>
      </c>
      <c r="Y95" s="1068">
        <f t="shared" si="39"/>
        <v>2034</v>
      </c>
      <c r="Z95" s="1068">
        <f t="shared" si="39"/>
        <v>2035</v>
      </c>
      <c r="AA95" s="1068">
        <f t="shared" si="39"/>
        <v>2036</v>
      </c>
      <c r="AB95" s="1068">
        <f t="shared" si="39"/>
        <v>2037</v>
      </c>
      <c r="AC95" s="1076">
        <f t="shared" si="39"/>
        <v>2038</v>
      </c>
    </row>
    <row r="96" spans="1:29" ht="13.8" thickBot="1">
      <c r="A96" s="81"/>
      <c r="B96" s="487" t="s">
        <v>9</v>
      </c>
      <c r="C96" s="488" t="s">
        <v>81</v>
      </c>
      <c r="D96" s="489" t="s">
        <v>74</v>
      </c>
      <c r="E96" s="1069"/>
      <c r="F96" s="1069"/>
      <c r="G96" s="1069"/>
      <c r="H96" s="1069"/>
      <c r="I96" s="1069"/>
      <c r="J96" s="1069"/>
      <c r="K96" s="1069"/>
      <c r="L96" s="1069"/>
      <c r="M96" s="1069"/>
      <c r="N96" s="1069"/>
      <c r="O96" s="1069"/>
      <c r="P96" s="1069"/>
      <c r="Q96" s="1069"/>
      <c r="R96" s="1069"/>
      <c r="S96" s="1069"/>
      <c r="T96" s="1069"/>
      <c r="U96" s="1069"/>
      <c r="V96" s="1069"/>
      <c r="W96" s="1069"/>
      <c r="X96" s="1069"/>
      <c r="Y96" s="1069"/>
      <c r="Z96" s="1069"/>
      <c r="AA96" s="1069"/>
      <c r="AB96" s="1069"/>
      <c r="AC96" s="1077"/>
    </row>
    <row r="97" spans="1:29" ht="12">
      <c r="A97" s="81"/>
      <c r="B97" s="457"/>
      <c r="C97" s="530" t="s">
        <v>296</v>
      </c>
      <c r="D97" s="459">
        <f>SUM(E97:AC97,E105:AC105)</f>
        <v>0</v>
      </c>
      <c r="E97" s="15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21"/>
    </row>
    <row r="98" spans="1:29" ht="12">
      <c r="A98" s="81"/>
      <c r="B98" s="460"/>
      <c r="C98" s="531" t="s">
        <v>295</v>
      </c>
      <c r="D98" s="462">
        <f>SUM(E98:AC98,E106:AC106)</f>
        <v>0</v>
      </c>
      <c r="E98" s="2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4"/>
    </row>
    <row r="99" spans="1:29" ht="12">
      <c r="A99" s="81"/>
      <c r="B99" s="460"/>
      <c r="C99" s="531" t="s">
        <v>315</v>
      </c>
      <c r="D99" s="462">
        <f>SUM(E99:AC99,E107:AC107)</f>
        <v>0</v>
      </c>
      <c r="E99" s="2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4"/>
    </row>
    <row r="100" spans="1:29" ht="12">
      <c r="A100" s="81"/>
      <c r="B100" s="460"/>
      <c r="C100" s="532" t="s">
        <v>316</v>
      </c>
      <c r="D100" s="462">
        <f>SUM(E100:AC100,E108:AC108)</f>
        <v>0</v>
      </c>
      <c r="E100" s="2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4"/>
    </row>
    <row r="101" spans="1:29" ht="12.6" thickBot="1">
      <c r="A101" s="81"/>
      <c r="B101" s="464"/>
      <c r="C101" s="465" t="s">
        <v>74</v>
      </c>
      <c r="D101" s="466">
        <f>SUM(E101:AC101,E109:AC109)</f>
        <v>0</v>
      </c>
      <c r="E101" s="470">
        <f aca="true" t="shared" si="40" ref="E101:AC101">SUM(E97:E100)</f>
        <v>0</v>
      </c>
      <c r="F101" s="471">
        <f t="shared" si="40"/>
        <v>0</v>
      </c>
      <c r="G101" s="471">
        <f t="shared" si="40"/>
        <v>0</v>
      </c>
      <c r="H101" s="471">
        <f t="shared" si="40"/>
        <v>0</v>
      </c>
      <c r="I101" s="471">
        <f t="shared" si="40"/>
        <v>0</v>
      </c>
      <c r="J101" s="471">
        <f t="shared" si="40"/>
        <v>0</v>
      </c>
      <c r="K101" s="471">
        <f t="shared" si="40"/>
        <v>0</v>
      </c>
      <c r="L101" s="471">
        <f t="shared" si="40"/>
        <v>0</v>
      </c>
      <c r="M101" s="471">
        <f t="shared" si="40"/>
        <v>0</v>
      </c>
      <c r="N101" s="471">
        <f t="shared" si="40"/>
        <v>0</v>
      </c>
      <c r="O101" s="471">
        <f t="shared" si="40"/>
        <v>0</v>
      </c>
      <c r="P101" s="471">
        <f t="shared" si="40"/>
        <v>0</v>
      </c>
      <c r="Q101" s="471">
        <f t="shared" si="40"/>
        <v>0</v>
      </c>
      <c r="R101" s="471">
        <f t="shared" si="40"/>
        <v>0</v>
      </c>
      <c r="S101" s="471">
        <f t="shared" si="40"/>
        <v>0</v>
      </c>
      <c r="T101" s="471">
        <f t="shared" si="40"/>
        <v>0</v>
      </c>
      <c r="U101" s="471">
        <f t="shared" si="40"/>
        <v>0</v>
      </c>
      <c r="V101" s="471">
        <f t="shared" si="40"/>
        <v>0</v>
      </c>
      <c r="W101" s="471">
        <f t="shared" si="40"/>
        <v>0</v>
      </c>
      <c r="X101" s="471">
        <f t="shared" si="40"/>
        <v>0</v>
      </c>
      <c r="Y101" s="471">
        <f t="shared" si="40"/>
        <v>0</v>
      </c>
      <c r="Z101" s="471">
        <f t="shared" si="40"/>
        <v>0</v>
      </c>
      <c r="AA101" s="471">
        <f t="shared" si="40"/>
        <v>0</v>
      </c>
      <c r="AB101" s="471">
        <f t="shared" si="40"/>
        <v>0</v>
      </c>
      <c r="AC101" s="490">
        <f t="shared" si="40"/>
        <v>0</v>
      </c>
    </row>
    <row r="102" spans="1:29" ht="10.8" thickBot="1">
      <c r="A102" s="81"/>
      <c r="B102" s="292"/>
      <c r="C102" s="257"/>
      <c r="D102" s="1"/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  <c r="R102" s="252"/>
      <c r="S102" s="252"/>
      <c r="T102" s="252"/>
      <c r="U102" s="252"/>
      <c r="V102" s="252"/>
      <c r="W102" s="252"/>
      <c r="X102" s="252"/>
      <c r="Y102" s="252"/>
      <c r="Z102" s="252"/>
      <c r="AA102" s="252"/>
      <c r="AB102" s="252"/>
      <c r="AC102" s="252"/>
    </row>
    <row r="103" spans="1:29" ht="13.2">
      <c r="A103" s="81"/>
      <c r="B103" s="484" t="str">
        <f>B95</f>
        <v>3.6.</v>
      </c>
      <c r="C103" s="485" t="str">
        <f>C95</f>
        <v>Celkové vlakohodiny</v>
      </c>
      <c r="D103" s="491"/>
      <c r="E103" s="1084">
        <f>AC95+1</f>
        <v>2039</v>
      </c>
      <c r="F103" s="1068">
        <f aca="true" t="shared" si="41" ref="F103:AC103">E103+1</f>
        <v>2040</v>
      </c>
      <c r="G103" s="1068">
        <f t="shared" si="41"/>
        <v>2041</v>
      </c>
      <c r="H103" s="1068">
        <f t="shared" si="41"/>
        <v>2042</v>
      </c>
      <c r="I103" s="1068">
        <f t="shared" si="41"/>
        <v>2043</v>
      </c>
      <c r="J103" s="1068">
        <f t="shared" si="41"/>
        <v>2044</v>
      </c>
      <c r="K103" s="1068">
        <f t="shared" si="41"/>
        <v>2045</v>
      </c>
      <c r="L103" s="1068">
        <f t="shared" si="41"/>
        <v>2046</v>
      </c>
      <c r="M103" s="1068">
        <f t="shared" si="41"/>
        <v>2047</v>
      </c>
      <c r="N103" s="1068">
        <f t="shared" si="41"/>
        <v>2048</v>
      </c>
      <c r="O103" s="1068">
        <f t="shared" si="41"/>
        <v>2049</v>
      </c>
      <c r="P103" s="1068">
        <f t="shared" si="41"/>
        <v>2050</v>
      </c>
      <c r="Q103" s="1068">
        <f t="shared" si="41"/>
        <v>2051</v>
      </c>
      <c r="R103" s="1068">
        <f t="shared" si="41"/>
        <v>2052</v>
      </c>
      <c r="S103" s="1068">
        <f t="shared" si="41"/>
        <v>2053</v>
      </c>
      <c r="T103" s="1068">
        <f t="shared" si="41"/>
        <v>2054</v>
      </c>
      <c r="U103" s="1068">
        <f t="shared" si="41"/>
        <v>2055</v>
      </c>
      <c r="V103" s="1068">
        <f t="shared" si="41"/>
        <v>2056</v>
      </c>
      <c r="W103" s="1068">
        <f t="shared" si="41"/>
        <v>2057</v>
      </c>
      <c r="X103" s="1068">
        <f t="shared" si="41"/>
        <v>2058</v>
      </c>
      <c r="Y103" s="1068">
        <f t="shared" si="41"/>
        <v>2059</v>
      </c>
      <c r="Z103" s="1068">
        <f t="shared" si="41"/>
        <v>2060</v>
      </c>
      <c r="AA103" s="1068">
        <f t="shared" si="41"/>
        <v>2061</v>
      </c>
      <c r="AB103" s="1068">
        <f t="shared" si="41"/>
        <v>2062</v>
      </c>
      <c r="AC103" s="1076">
        <f t="shared" si="41"/>
        <v>2063</v>
      </c>
    </row>
    <row r="104" spans="1:29" ht="13.8" thickBot="1">
      <c r="A104" s="81"/>
      <c r="B104" s="487" t="s">
        <v>11</v>
      </c>
      <c r="C104" s="488" t="s">
        <v>81</v>
      </c>
      <c r="D104" s="492"/>
      <c r="E104" s="1085">
        <f>S96+1</f>
        <v>1</v>
      </c>
      <c r="F104" s="1069"/>
      <c r="G104" s="1069"/>
      <c r="H104" s="1069"/>
      <c r="I104" s="1069"/>
      <c r="J104" s="1069"/>
      <c r="K104" s="1069"/>
      <c r="L104" s="1069"/>
      <c r="M104" s="1069"/>
      <c r="N104" s="1069"/>
      <c r="O104" s="1069"/>
      <c r="P104" s="1069"/>
      <c r="Q104" s="1069"/>
      <c r="R104" s="1069"/>
      <c r="S104" s="1069"/>
      <c r="T104" s="1069"/>
      <c r="U104" s="1069"/>
      <c r="V104" s="1069"/>
      <c r="W104" s="1069"/>
      <c r="X104" s="1069"/>
      <c r="Y104" s="1069"/>
      <c r="Z104" s="1069"/>
      <c r="AA104" s="1069"/>
      <c r="AB104" s="1069"/>
      <c r="AC104" s="1077"/>
    </row>
    <row r="105" spans="1:29" ht="11.4">
      <c r="A105" s="81"/>
      <c r="B105" s="457"/>
      <c r="C105" s="533" t="str">
        <f>C97</f>
        <v>osobní příměstská doprava</v>
      </c>
      <c r="D105" s="475"/>
      <c r="E105" s="290"/>
      <c r="F105" s="291"/>
      <c r="G105" s="291"/>
      <c r="H105" s="291"/>
      <c r="I105" s="291"/>
      <c r="J105" s="291"/>
      <c r="K105" s="291"/>
      <c r="L105" s="291"/>
      <c r="M105" s="291"/>
      <c r="N105" s="291"/>
      <c r="O105" s="291"/>
      <c r="P105" s="291"/>
      <c r="Q105" s="291"/>
      <c r="R105" s="291"/>
      <c r="S105" s="291"/>
      <c r="T105" s="291"/>
      <c r="U105" s="291"/>
      <c r="V105" s="291"/>
      <c r="W105" s="291"/>
      <c r="X105" s="291"/>
      <c r="Y105" s="291"/>
      <c r="Z105" s="291"/>
      <c r="AA105" s="291"/>
      <c r="AB105" s="291"/>
      <c r="AC105" s="288"/>
    </row>
    <row r="106" spans="1:29" ht="11.4">
      <c r="A106" s="81"/>
      <c r="B106" s="476"/>
      <c r="C106" s="534" t="str">
        <f>C98</f>
        <v>osobní dálková doprava</v>
      </c>
      <c r="D106" s="477"/>
      <c r="E106" s="8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10"/>
    </row>
    <row r="107" spans="1:29" ht="11.4">
      <c r="A107" s="81"/>
      <c r="B107" s="476"/>
      <c r="C107" s="534" t="str">
        <f>C99</f>
        <v>nákladní regionální doprava</v>
      </c>
      <c r="D107" s="477"/>
      <c r="E107" s="8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10"/>
    </row>
    <row r="108" spans="1:29" ht="11.4">
      <c r="A108" s="81"/>
      <c r="B108" s="476"/>
      <c r="C108" s="534" t="str">
        <f>C100</f>
        <v>nákladní dálková doprava</v>
      </c>
      <c r="D108" s="477"/>
      <c r="E108" s="8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10"/>
    </row>
    <row r="109" spans="1:29" ht="12.6" thickBot="1">
      <c r="A109" s="81"/>
      <c r="B109" s="464"/>
      <c r="C109" s="465" t="str">
        <f>C101</f>
        <v>Celkem</v>
      </c>
      <c r="D109" s="535"/>
      <c r="E109" s="536">
        <f aca="true" t="shared" si="42" ref="E109:AC109">SUM(E105:E108)</f>
        <v>0</v>
      </c>
      <c r="F109" s="537">
        <f t="shared" si="42"/>
        <v>0</v>
      </c>
      <c r="G109" s="537">
        <f t="shared" si="42"/>
        <v>0</v>
      </c>
      <c r="H109" s="537">
        <f t="shared" si="42"/>
        <v>0</v>
      </c>
      <c r="I109" s="537">
        <f t="shared" si="42"/>
        <v>0</v>
      </c>
      <c r="J109" s="537">
        <f t="shared" si="42"/>
        <v>0</v>
      </c>
      <c r="K109" s="537">
        <f t="shared" si="42"/>
        <v>0</v>
      </c>
      <c r="L109" s="537">
        <f t="shared" si="42"/>
        <v>0</v>
      </c>
      <c r="M109" s="537">
        <f t="shared" si="42"/>
        <v>0</v>
      </c>
      <c r="N109" s="537">
        <f t="shared" si="42"/>
        <v>0</v>
      </c>
      <c r="O109" s="537">
        <f t="shared" si="42"/>
        <v>0</v>
      </c>
      <c r="P109" s="537">
        <f t="shared" si="42"/>
        <v>0</v>
      </c>
      <c r="Q109" s="537">
        <f t="shared" si="42"/>
        <v>0</v>
      </c>
      <c r="R109" s="537">
        <f t="shared" si="42"/>
        <v>0</v>
      </c>
      <c r="S109" s="537">
        <f t="shared" si="42"/>
        <v>0</v>
      </c>
      <c r="T109" s="537">
        <f t="shared" si="42"/>
        <v>0</v>
      </c>
      <c r="U109" s="537">
        <f t="shared" si="42"/>
        <v>0</v>
      </c>
      <c r="V109" s="537">
        <f t="shared" si="42"/>
        <v>0</v>
      </c>
      <c r="W109" s="537">
        <f t="shared" si="42"/>
        <v>0</v>
      </c>
      <c r="X109" s="537">
        <f t="shared" si="42"/>
        <v>0</v>
      </c>
      <c r="Y109" s="537">
        <f t="shared" si="42"/>
        <v>0</v>
      </c>
      <c r="Z109" s="537">
        <f t="shared" si="42"/>
        <v>0</v>
      </c>
      <c r="AA109" s="537">
        <f t="shared" si="42"/>
        <v>0</v>
      </c>
      <c r="AB109" s="537">
        <f t="shared" si="42"/>
        <v>0</v>
      </c>
      <c r="AC109" s="538">
        <f t="shared" si="42"/>
        <v>0</v>
      </c>
    </row>
    <row r="110" spans="1:19" ht="10.8" thickBot="1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</row>
    <row r="111" spans="1:19" ht="13.8">
      <c r="A111" s="81"/>
      <c r="B111" s="1086" t="s">
        <v>272</v>
      </c>
      <c r="C111" s="539" t="s">
        <v>79</v>
      </c>
      <c r="D111" s="540" t="s">
        <v>361</v>
      </c>
      <c r="E111" s="541" t="s">
        <v>362</v>
      </c>
      <c r="F111" s="293"/>
      <c r="G111" s="293"/>
      <c r="H111" s="293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</row>
    <row r="112" spans="1:19" ht="13.2" customHeight="1">
      <c r="A112" s="81"/>
      <c r="B112" s="1087"/>
      <c r="C112" s="542" t="s">
        <v>206</v>
      </c>
      <c r="D112" s="543">
        <v>2012</v>
      </c>
      <c r="E112" s="544">
        <v>2012</v>
      </c>
      <c r="F112" s="293"/>
      <c r="G112" s="293"/>
      <c r="H112" s="293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</row>
    <row r="113" spans="1:19" ht="13.8" customHeight="1" thickBot="1">
      <c r="A113" s="81"/>
      <c r="B113" s="1088"/>
      <c r="C113" s="545" t="s">
        <v>202</v>
      </c>
      <c r="D113" s="546" t="s">
        <v>286</v>
      </c>
      <c r="E113" s="547" t="s">
        <v>286</v>
      </c>
      <c r="F113" s="294"/>
      <c r="G113" s="294"/>
      <c r="H113" s="294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</row>
    <row r="114" spans="1:19" ht="11.4">
      <c r="A114" s="81"/>
      <c r="B114" s="548">
        <v>13167</v>
      </c>
      <c r="C114" s="549" t="s">
        <v>274</v>
      </c>
      <c r="D114" s="550">
        <v>700935</v>
      </c>
      <c r="E114" s="551">
        <v>515444</v>
      </c>
      <c r="F114" s="295"/>
      <c r="G114" s="295"/>
      <c r="H114" s="295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</row>
    <row r="115" spans="1:19" ht="11.4">
      <c r="A115" s="81"/>
      <c r="B115" s="552">
        <v>31606</v>
      </c>
      <c r="C115" s="549" t="s">
        <v>275</v>
      </c>
      <c r="D115" s="550">
        <v>469759</v>
      </c>
      <c r="E115" s="551">
        <v>343235</v>
      </c>
      <c r="F115" s="295"/>
      <c r="G115" s="295"/>
      <c r="H115" s="295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</row>
    <row r="116" spans="1:19" ht="11.4">
      <c r="A116" s="81"/>
      <c r="B116" s="552">
        <v>31608</v>
      </c>
      <c r="C116" s="549" t="s">
        <v>276</v>
      </c>
      <c r="D116" s="550">
        <v>537552</v>
      </c>
      <c r="E116" s="551">
        <v>394011</v>
      </c>
      <c r="F116" s="295"/>
      <c r="G116" s="295"/>
      <c r="H116" s="295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</row>
    <row r="117" spans="1:19" ht="11.4">
      <c r="A117" s="81"/>
      <c r="B117" s="552">
        <v>41333</v>
      </c>
      <c r="C117" s="549" t="s">
        <v>277</v>
      </c>
      <c r="D117" s="550">
        <v>335996</v>
      </c>
      <c r="E117" s="551">
        <v>243243</v>
      </c>
      <c r="F117" s="295"/>
      <c r="G117" s="295"/>
      <c r="H117" s="295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</row>
    <row r="118" spans="1:19" ht="11.4">
      <c r="A118" s="81"/>
      <c r="B118" s="552">
        <v>83135</v>
      </c>
      <c r="C118" s="549" t="s">
        <v>278</v>
      </c>
      <c r="D118" s="550">
        <v>371990</v>
      </c>
      <c r="E118" s="551">
        <v>270199</v>
      </c>
      <c r="F118" s="295"/>
      <c r="G118" s="295"/>
      <c r="H118" s="295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</row>
    <row r="119" spans="1:19" ht="11.4">
      <c r="A119" s="81"/>
      <c r="B119" s="552">
        <v>83137</v>
      </c>
      <c r="C119" s="549" t="s">
        <v>279</v>
      </c>
      <c r="D119" s="550">
        <v>308844</v>
      </c>
      <c r="E119" s="551">
        <v>222345</v>
      </c>
      <c r="F119" s="295"/>
      <c r="G119" s="295"/>
      <c r="H119" s="295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</row>
    <row r="120" spans="1:19" ht="11.4">
      <c r="A120" s="81"/>
      <c r="B120" s="552">
        <v>83141</v>
      </c>
      <c r="C120" s="549" t="s">
        <v>280</v>
      </c>
      <c r="D120" s="550">
        <v>352233</v>
      </c>
      <c r="E120" s="551">
        <v>254766</v>
      </c>
      <c r="F120" s="295"/>
      <c r="G120" s="295"/>
      <c r="H120" s="295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</row>
    <row r="121" spans="1:19" ht="11.4">
      <c r="A121" s="81"/>
      <c r="B121" s="552">
        <v>83142</v>
      </c>
      <c r="C121" s="549" t="s">
        <v>281</v>
      </c>
      <c r="D121" s="550">
        <v>328384</v>
      </c>
      <c r="E121" s="551">
        <v>237467</v>
      </c>
      <c r="F121" s="295"/>
      <c r="G121" s="295"/>
      <c r="H121" s="295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</row>
    <row r="122" spans="1:19" ht="11.4">
      <c r="A122" s="81"/>
      <c r="B122" s="552">
        <v>83143</v>
      </c>
      <c r="C122" s="549" t="s">
        <v>282</v>
      </c>
      <c r="D122" s="550">
        <v>288974</v>
      </c>
      <c r="E122" s="551">
        <v>207450</v>
      </c>
      <c r="F122" s="295"/>
      <c r="G122" s="295"/>
      <c r="H122" s="295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</row>
    <row r="123" spans="1:19" ht="11.4">
      <c r="A123" s="81"/>
      <c r="B123" s="552">
        <v>83144</v>
      </c>
      <c r="C123" s="549" t="s">
        <v>283</v>
      </c>
      <c r="D123" s="550">
        <v>312352</v>
      </c>
      <c r="E123" s="551">
        <v>225554</v>
      </c>
      <c r="F123" s="295"/>
      <c r="G123" s="295"/>
      <c r="H123" s="295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</row>
    <row r="124" spans="1:19" ht="11.4">
      <c r="A124" s="81"/>
      <c r="B124" s="552">
        <v>83145</v>
      </c>
      <c r="C124" s="549" t="s">
        <v>284</v>
      </c>
      <c r="D124" s="550">
        <v>305523</v>
      </c>
      <c r="E124" s="551">
        <v>220391</v>
      </c>
      <c r="F124" s="295"/>
      <c r="G124" s="295"/>
      <c r="H124" s="295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</row>
    <row r="125" spans="1:19" ht="11.4">
      <c r="A125" s="81"/>
      <c r="B125" s="552">
        <v>83146</v>
      </c>
      <c r="C125" s="549" t="s">
        <v>285</v>
      </c>
      <c r="D125" s="550">
        <v>300697</v>
      </c>
      <c r="E125" s="551">
        <v>216798</v>
      </c>
      <c r="F125" s="295"/>
      <c r="G125" s="295"/>
      <c r="H125" s="295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</row>
    <row r="126" spans="1:19" ht="12" thickBot="1">
      <c r="A126" s="81"/>
      <c r="B126" s="553">
        <v>93398</v>
      </c>
      <c r="C126" s="554" t="s">
        <v>363</v>
      </c>
      <c r="D126" s="555">
        <v>226581</v>
      </c>
      <c r="E126" s="556">
        <v>162461</v>
      </c>
      <c r="F126" s="295"/>
      <c r="G126" s="295"/>
      <c r="H126" s="295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</row>
    <row r="127" spans="1:19" ht="12" thickBot="1">
      <c r="A127" s="81"/>
      <c r="B127" s="81"/>
      <c r="C127" s="296"/>
      <c r="D127" s="88"/>
      <c r="E127" s="88"/>
      <c r="F127" s="88"/>
      <c r="G127" s="88"/>
      <c r="H127" s="88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</row>
    <row r="128" spans="2:29" s="81" customFormat="1" ht="13.2">
      <c r="B128" s="557" t="s">
        <v>366</v>
      </c>
      <c r="C128" s="558" t="s">
        <v>364</v>
      </c>
      <c r="D128" s="559"/>
      <c r="E128" s="1056">
        <f>E40</f>
        <v>2014</v>
      </c>
      <c r="F128" s="1058">
        <f aca="true" t="shared" si="43" ref="F128:AC128">F40</f>
        <v>2015</v>
      </c>
      <c r="G128" s="1058">
        <f t="shared" si="43"/>
        <v>2016</v>
      </c>
      <c r="H128" s="1058">
        <f t="shared" si="43"/>
        <v>2017</v>
      </c>
      <c r="I128" s="1058">
        <f t="shared" si="43"/>
        <v>2018</v>
      </c>
      <c r="J128" s="1058">
        <f t="shared" si="43"/>
        <v>2019</v>
      </c>
      <c r="K128" s="1058">
        <f t="shared" si="43"/>
        <v>2020</v>
      </c>
      <c r="L128" s="1058">
        <f t="shared" si="43"/>
        <v>2021</v>
      </c>
      <c r="M128" s="1058">
        <f t="shared" si="43"/>
        <v>2022</v>
      </c>
      <c r="N128" s="1058">
        <f t="shared" si="43"/>
        <v>2023</v>
      </c>
      <c r="O128" s="1058">
        <f t="shared" si="43"/>
        <v>2024</v>
      </c>
      <c r="P128" s="1058">
        <f t="shared" si="43"/>
        <v>2025</v>
      </c>
      <c r="Q128" s="1058">
        <f t="shared" si="43"/>
        <v>2026</v>
      </c>
      <c r="R128" s="1058">
        <f t="shared" si="43"/>
        <v>2027</v>
      </c>
      <c r="S128" s="1058">
        <f t="shared" si="43"/>
        <v>2028</v>
      </c>
      <c r="T128" s="1058">
        <f t="shared" si="43"/>
        <v>2029</v>
      </c>
      <c r="U128" s="1058">
        <f t="shared" si="43"/>
        <v>2030</v>
      </c>
      <c r="V128" s="1058">
        <f t="shared" si="43"/>
        <v>2031</v>
      </c>
      <c r="W128" s="1058">
        <f t="shared" si="43"/>
        <v>2032</v>
      </c>
      <c r="X128" s="1058">
        <f t="shared" si="43"/>
        <v>2033</v>
      </c>
      <c r="Y128" s="1058">
        <f t="shared" si="43"/>
        <v>2034</v>
      </c>
      <c r="Z128" s="1058">
        <f t="shared" si="43"/>
        <v>2035</v>
      </c>
      <c r="AA128" s="1058">
        <f t="shared" si="43"/>
        <v>2036</v>
      </c>
      <c r="AB128" s="1058">
        <f t="shared" si="43"/>
        <v>2037</v>
      </c>
      <c r="AC128" s="1074">
        <f t="shared" si="43"/>
        <v>2038</v>
      </c>
    </row>
    <row r="129" spans="2:29" s="81" customFormat="1" ht="13.8" thickBot="1">
      <c r="B129" s="560" t="s">
        <v>9</v>
      </c>
      <c r="C129" s="561"/>
      <c r="D129" s="562" t="s">
        <v>263</v>
      </c>
      <c r="E129" s="1057"/>
      <c r="F129" s="1059"/>
      <c r="G129" s="1059"/>
      <c r="H129" s="1059"/>
      <c r="I129" s="1059"/>
      <c r="J129" s="1059"/>
      <c r="K129" s="1059"/>
      <c r="L129" s="1059"/>
      <c r="M129" s="1059"/>
      <c r="N129" s="1059"/>
      <c r="O129" s="1059"/>
      <c r="P129" s="1059"/>
      <c r="Q129" s="1059"/>
      <c r="R129" s="1059"/>
      <c r="S129" s="1059"/>
      <c r="T129" s="1059"/>
      <c r="U129" s="1059"/>
      <c r="V129" s="1059"/>
      <c r="W129" s="1059"/>
      <c r="X129" s="1059"/>
      <c r="Y129" s="1059"/>
      <c r="Z129" s="1059"/>
      <c r="AA129" s="1059"/>
      <c r="AB129" s="1059"/>
      <c r="AC129" s="1075"/>
    </row>
    <row r="130" spans="2:29" s="81" customFormat="1" ht="12">
      <c r="B130" s="563"/>
      <c r="C130" s="564" t="s">
        <v>319</v>
      </c>
      <c r="D130" s="565">
        <v>1</v>
      </c>
      <c r="E130" s="979">
        <v>0</v>
      </c>
      <c r="F130" s="980">
        <f>$D$130*HLOOKUP(F$128,'0 Úvod'!$D$77:$N$79,2,TRUE)</f>
        <v>0.015</v>
      </c>
      <c r="G130" s="980">
        <f>$D$130*HLOOKUP(G$128,'0 Úvod'!$D$77:$N$79,2,TRUE)</f>
        <v>0.03</v>
      </c>
      <c r="H130" s="980">
        <f>$D$130*HLOOKUP(H$128,'0 Úvod'!$D$77:$N$79,2,TRUE)</f>
        <v>0.03</v>
      </c>
      <c r="I130" s="980">
        <f>$D$130*HLOOKUP(I$128,'0 Úvod'!$D$77:$N$79,2,TRUE)</f>
        <v>0.03</v>
      </c>
      <c r="J130" s="980">
        <f>$D$130*HLOOKUP(J$128,'0 Úvod'!$D$77:$N$79,2,TRUE)</f>
        <v>0.03</v>
      </c>
      <c r="K130" s="980">
        <f>$D$130*HLOOKUP(K$128,'0 Úvod'!$D$77:$N$79,2,TRUE)</f>
        <v>0.025</v>
      </c>
      <c r="L130" s="980">
        <f>$D$130*HLOOKUP(L$128,'0 Úvod'!$D$77:$N$79,2,TRUE)</f>
        <v>0.025</v>
      </c>
      <c r="M130" s="980">
        <f>$D$130*HLOOKUP(M$128,'0 Úvod'!$D$77:$N$79,2,TRUE)</f>
        <v>0.025</v>
      </c>
      <c r="N130" s="980">
        <f>$D$130*HLOOKUP(N$128,'0 Úvod'!$D$77:$N$79,2,TRUE)</f>
        <v>0.025</v>
      </c>
      <c r="O130" s="980">
        <f>$D$130*HLOOKUP(O$128,'0 Úvod'!$D$77:$N$79,2,TRUE)</f>
        <v>0.025</v>
      </c>
      <c r="P130" s="980">
        <f>$D$130*HLOOKUP(P$128,'0 Úvod'!$D$77:$N$79,2,TRUE)</f>
        <v>0.025</v>
      </c>
      <c r="Q130" s="980">
        <f>$D$130*HLOOKUP(Q$128,'0 Úvod'!$D$77:$N$79,2,TRUE)</f>
        <v>0.025</v>
      </c>
      <c r="R130" s="980">
        <f>$D$130*HLOOKUP(R$128,'0 Úvod'!$D$77:$N$79,2,TRUE)</f>
        <v>0.025</v>
      </c>
      <c r="S130" s="980">
        <f>$D$130*HLOOKUP(S$128,'0 Úvod'!$D$77:$N$79,2,TRUE)</f>
        <v>0.025</v>
      </c>
      <c r="T130" s="980">
        <f>$D$130*HLOOKUP(T$128,'0 Úvod'!$D$77:$N$79,2,TRUE)</f>
        <v>0.025</v>
      </c>
      <c r="U130" s="980">
        <f>$D$130*HLOOKUP(U$128,'0 Úvod'!$D$77:$N$79,2,TRUE)</f>
        <v>0.02</v>
      </c>
      <c r="V130" s="980">
        <f>$D$130*HLOOKUP(V$128,'0 Úvod'!$D$77:$N$79,2,TRUE)</f>
        <v>0.02</v>
      </c>
      <c r="W130" s="980">
        <f>$D$130*HLOOKUP(W$128,'0 Úvod'!$D$77:$N$79,2,TRUE)</f>
        <v>0.02</v>
      </c>
      <c r="X130" s="980">
        <f>$D$130*HLOOKUP(X$128,'0 Úvod'!$D$77:$N$79,2,TRUE)</f>
        <v>0.02</v>
      </c>
      <c r="Y130" s="980">
        <f>$D$130*HLOOKUP(Y$128,'0 Úvod'!$D$77:$N$79,2,TRUE)</f>
        <v>0.02</v>
      </c>
      <c r="Z130" s="980">
        <f>$D$130*HLOOKUP(Z$128,'0 Úvod'!$D$77:$N$79,2,TRUE)</f>
        <v>0.02</v>
      </c>
      <c r="AA130" s="980">
        <f>$D$130*HLOOKUP(AA$128,'0 Úvod'!$D$77:$N$79,2,TRUE)</f>
        <v>0.02</v>
      </c>
      <c r="AB130" s="980">
        <f>$D$130*HLOOKUP(AB$128,'0 Úvod'!$D$77:$N$79,2,TRUE)</f>
        <v>0.02</v>
      </c>
      <c r="AC130" s="981">
        <f>$D$130*HLOOKUP(AC$128,'0 Úvod'!$D$77:$N$79,2,TRUE)</f>
        <v>0.02</v>
      </c>
    </row>
    <row r="131" spans="2:29" s="81" customFormat="1" ht="12">
      <c r="B131" s="566">
        <f aca="true" t="shared" si="44" ref="B131:C143">B114</f>
        <v>13167</v>
      </c>
      <c r="C131" s="567" t="str">
        <f t="shared" si="44"/>
        <v>Dozorčí provozu</v>
      </c>
      <c r="D131" s="568"/>
      <c r="E131" s="982">
        <f>D114*HLOOKUP(E$128,'0 Úvod'!$D$49:$N$51,3,TRUE)*IF(E$128&gt;HLOOKUP(E$128,'0 Úvod'!$D$77:$N$79,1,TRUE),HLOOKUP(E$128,'0 Úvod'!$D$77:$N$79,3,TRUE)*(1+HLOOKUP(E$128,'0 Úvod'!$D$77:$N$79,2,TRUE)*$D$130)^(E$128-HLOOKUP(E$128,'0 Úvod'!$D$77:$N$79,1,TRUE)),HLOOKUP(E$128,'0 Úvod'!$D$77:$N$79,3,TRUE))</f>
        <v>723495.627078424</v>
      </c>
      <c r="F131" s="983">
        <f aca="true" t="shared" si="45" ref="F131:F143">E131*(1+F$130)</f>
        <v>734348.0614846003</v>
      </c>
      <c r="G131" s="983">
        <f aca="true" t="shared" si="46" ref="G131:AC131">F131*(1+G$130)</f>
        <v>756378.5033291383</v>
      </c>
      <c r="H131" s="983">
        <f t="shared" si="46"/>
        <v>779069.8584290125</v>
      </c>
      <c r="I131" s="983">
        <f t="shared" si="46"/>
        <v>802441.9541818829</v>
      </c>
      <c r="J131" s="983">
        <f t="shared" si="46"/>
        <v>826515.2128073394</v>
      </c>
      <c r="K131" s="983">
        <f t="shared" si="46"/>
        <v>847178.0931275229</v>
      </c>
      <c r="L131" s="983">
        <f t="shared" si="46"/>
        <v>868357.5454557108</v>
      </c>
      <c r="M131" s="983">
        <f t="shared" si="46"/>
        <v>890066.4840921036</v>
      </c>
      <c r="N131" s="983">
        <f t="shared" si="46"/>
        <v>912318.1461944061</v>
      </c>
      <c r="O131" s="983">
        <f t="shared" si="46"/>
        <v>935126.0998492661</v>
      </c>
      <c r="P131" s="983">
        <f t="shared" si="46"/>
        <v>958504.2523454977</v>
      </c>
      <c r="Q131" s="983">
        <f t="shared" si="46"/>
        <v>982466.858654135</v>
      </c>
      <c r="R131" s="983">
        <f t="shared" si="46"/>
        <v>1007028.5301204883</v>
      </c>
      <c r="S131" s="983">
        <f t="shared" si="46"/>
        <v>1032204.2433735004</v>
      </c>
      <c r="T131" s="983">
        <f t="shared" si="46"/>
        <v>1058009.3494578379</v>
      </c>
      <c r="U131" s="983">
        <f t="shared" si="46"/>
        <v>1079169.5364469946</v>
      </c>
      <c r="V131" s="983">
        <f t="shared" si="46"/>
        <v>1100752.9271759347</v>
      </c>
      <c r="W131" s="983">
        <f t="shared" si="46"/>
        <v>1122767.9857194533</v>
      </c>
      <c r="X131" s="983">
        <f t="shared" si="46"/>
        <v>1145223.3454338424</v>
      </c>
      <c r="Y131" s="983">
        <f t="shared" si="46"/>
        <v>1168127.8123425192</v>
      </c>
      <c r="Z131" s="983">
        <f t="shared" si="46"/>
        <v>1191490.3685893696</v>
      </c>
      <c r="AA131" s="983">
        <f t="shared" si="46"/>
        <v>1215320.175961157</v>
      </c>
      <c r="AB131" s="983">
        <f t="shared" si="46"/>
        <v>1239626.5794803803</v>
      </c>
      <c r="AC131" s="984">
        <f t="shared" si="46"/>
        <v>1264419.111069988</v>
      </c>
    </row>
    <row r="132" spans="2:29" s="81" customFormat="1" ht="12">
      <c r="B132" s="566">
        <f t="shared" si="44"/>
        <v>31606</v>
      </c>
      <c r="C132" s="569" t="str">
        <f t="shared" si="44"/>
        <v>Výpravčí</v>
      </c>
      <c r="D132" s="568"/>
      <c r="E132" s="985">
        <f>D115*HLOOKUP(E$128,'0 Úvod'!$D$49:$N$51,3,TRUE)*IF(E$128&gt;HLOOKUP(E$128,'0 Úvod'!$D$77:$N$79,1,TRUE),HLOOKUP(E$128,'0 Úvod'!$D$77:$N$79,3,TRUE)*(1+HLOOKUP(E$128,'0 Úvod'!$D$77:$N$79,2,TRUE)*$D$130)^(E$128-HLOOKUP(E$128,'0 Úvod'!$D$77:$N$79,1,TRUE)),HLOOKUP(E$128,'0 Úvod'!$D$77:$N$79,3,TRUE))</f>
        <v>484878.8864598478</v>
      </c>
      <c r="F132" s="986">
        <f t="shared" si="45"/>
        <v>492152.0697567455</v>
      </c>
      <c r="G132" s="986">
        <f aca="true" t="shared" si="47" ref="G132:AC132">F132*(1+G$130)</f>
        <v>506916.63184944785</v>
      </c>
      <c r="H132" s="986">
        <f t="shared" si="47"/>
        <v>522124.1308049313</v>
      </c>
      <c r="I132" s="986">
        <f t="shared" si="47"/>
        <v>537787.8547290792</v>
      </c>
      <c r="J132" s="986">
        <f t="shared" si="47"/>
        <v>553921.4903709516</v>
      </c>
      <c r="K132" s="986">
        <f t="shared" si="47"/>
        <v>567769.5276302253</v>
      </c>
      <c r="L132" s="986">
        <f t="shared" si="47"/>
        <v>581963.7658209809</v>
      </c>
      <c r="M132" s="986">
        <f t="shared" si="47"/>
        <v>596512.8599665053</v>
      </c>
      <c r="N132" s="986">
        <f t="shared" si="47"/>
        <v>611425.6814656679</v>
      </c>
      <c r="O132" s="986">
        <f t="shared" si="47"/>
        <v>626711.3235023095</v>
      </c>
      <c r="P132" s="986">
        <f t="shared" si="47"/>
        <v>642379.1065898672</v>
      </c>
      <c r="Q132" s="986">
        <f t="shared" si="47"/>
        <v>658438.5842546137</v>
      </c>
      <c r="R132" s="986">
        <f t="shared" si="47"/>
        <v>674899.548860979</v>
      </c>
      <c r="S132" s="986">
        <f t="shared" si="47"/>
        <v>691772.0375825034</v>
      </c>
      <c r="T132" s="986">
        <f t="shared" si="47"/>
        <v>709066.3385220659</v>
      </c>
      <c r="U132" s="986">
        <f t="shared" si="47"/>
        <v>723247.6652925073</v>
      </c>
      <c r="V132" s="986">
        <f t="shared" si="47"/>
        <v>737712.6185983574</v>
      </c>
      <c r="W132" s="986">
        <f t="shared" si="47"/>
        <v>752466.8709703246</v>
      </c>
      <c r="X132" s="986">
        <f t="shared" si="47"/>
        <v>767516.2083897311</v>
      </c>
      <c r="Y132" s="986">
        <f t="shared" si="47"/>
        <v>782866.5325575258</v>
      </c>
      <c r="Z132" s="986">
        <f t="shared" si="47"/>
        <v>798523.8632086763</v>
      </c>
      <c r="AA132" s="986">
        <f t="shared" si="47"/>
        <v>814494.3404728499</v>
      </c>
      <c r="AB132" s="986">
        <f t="shared" si="47"/>
        <v>830784.2272823069</v>
      </c>
      <c r="AC132" s="987">
        <f t="shared" si="47"/>
        <v>847399.9118279531</v>
      </c>
    </row>
    <row r="133" spans="2:29" s="81" customFormat="1" ht="12">
      <c r="B133" s="566">
        <f t="shared" si="44"/>
        <v>31608</v>
      </c>
      <c r="C133" s="569" t="str">
        <f t="shared" si="44"/>
        <v>Dozorčí provozu - vedoucí směny</v>
      </c>
      <c r="D133" s="568"/>
      <c r="E133" s="985">
        <f>D116*HLOOKUP(E$128,'0 Úvod'!$D$49:$N$51,3,TRUE)*IF(E$128&gt;HLOOKUP(E$128,'0 Úvod'!$D$77:$N$79,1,TRUE),HLOOKUP(E$128,'0 Úvod'!$D$77:$N$79,3,TRUE)*(1+HLOOKUP(E$128,'0 Úvod'!$D$77:$N$79,2,TRUE)*$D$130)^(E$128-HLOOKUP(E$128,'0 Úvod'!$D$77:$N$79,1,TRUE)),HLOOKUP(E$128,'0 Úvod'!$D$77:$N$79,3,TRUE))</f>
        <v>554853.9041812165</v>
      </c>
      <c r="F133" s="986">
        <f t="shared" si="45"/>
        <v>563176.7127439347</v>
      </c>
      <c r="G133" s="986">
        <f aca="true" t="shared" si="48" ref="G133:AC133">F133*(1+G$130)</f>
        <v>580072.0141262527</v>
      </c>
      <c r="H133" s="986">
        <f t="shared" si="48"/>
        <v>597474.1745500403</v>
      </c>
      <c r="I133" s="986">
        <f t="shared" si="48"/>
        <v>615398.3997865415</v>
      </c>
      <c r="J133" s="986">
        <f t="shared" si="48"/>
        <v>633860.3517801377</v>
      </c>
      <c r="K133" s="986">
        <f t="shared" si="48"/>
        <v>649706.8605746411</v>
      </c>
      <c r="L133" s="986">
        <f t="shared" si="48"/>
        <v>665949.5320890071</v>
      </c>
      <c r="M133" s="986">
        <f t="shared" si="48"/>
        <v>682598.2703912322</v>
      </c>
      <c r="N133" s="986">
        <f t="shared" si="48"/>
        <v>699663.227151013</v>
      </c>
      <c r="O133" s="986">
        <f t="shared" si="48"/>
        <v>717154.8078297882</v>
      </c>
      <c r="P133" s="986">
        <f t="shared" si="48"/>
        <v>735083.6780255329</v>
      </c>
      <c r="Q133" s="986">
        <f t="shared" si="48"/>
        <v>753460.7699761711</v>
      </c>
      <c r="R133" s="986">
        <f t="shared" si="48"/>
        <v>772297.2892255753</v>
      </c>
      <c r="S133" s="986">
        <f t="shared" si="48"/>
        <v>791604.7214562146</v>
      </c>
      <c r="T133" s="986">
        <f t="shared" si="48"/>
        <v>811394.8394926199</v>
      </c>
      <c r="U133" s="986">
        <f t="shared" si="48"/>
        <v>827622.7362824723</v>
      </c>
      <c r="V133" s="986">
        <f t="shared" si="48"/>
        <v>844175.1910081217</v>
      </c>
      <c r="W133" s="986">
        <f t="shared" si="48"/>
        <v>861058.6948282842</v>
      </c>
      <c r="X133" s="986">
        <f t="shared" si="48"/>
        <v>878279.8687248499</v>
      </c>
      <c r="Y133" s="986">
        <f t="shared" si="48"/>
        <v>895845.4660993469</v>
      </c>
      <c r="Z133" s="986">
        <f t="shared" si="48"/>
        <v>913762.3754213338</v>
      </c>
      <c r="AA133" s="986">
        <f t="shared" si="48"/>
        <v>932037.6229297605</v>
      </c>
      <c r="AB133" s="986">
        <f t="shared" si="48"/>
        <v>950678.3753883557</v>
      </c>
      <c r="AC133" s="987">
        <f t="shared" si="48"/>
        <v>969691.9428961228</v>
      </c>
    </row>
    <row r="134" spans="2:29" s="81" customFormat="1" ht="12">
      <c r="B134" s="566">
        <f t="shared" si="44"/>
        <v>41333</v>
      </c>
      <c r="C134" s="569" t="str">
        <f t="shared" si="44"/>
        <v>Operátor železniční dopravy</v>
      </c>
      <c r="D134" s="568"/>
      <c r="E134" s="985">
        <f>D117*HLOOKUP(E$128,'0 Úvod'!$D$49:$N$51,3,TRUE)*IF(E$128&gt;HLOOKUP(E$128,'0 Úvod'!$D$77:$N$79,1,TRUE),HLOOKUP(E$128,'0 Úvod'!$D$77:$N$79,3,TRUE)*(1+HLOOKUP(E$128,'0 Úvod'!$D$77:$N$79,2,TRUE)*$D$130)^(E$128-HLOOKUP(E$128,'0 Úvod'!$D$77:$N$79,1,TRUE)),HLOOKUP(E$128,'0 Úvod'!$D$77:$N$79,3,TRUE))</f>
        <v>346810.5269616186</v>
      </c>
      <c r="F134" s="986">
        <f t="shared" si="45"/>
        <v>352012.68486604287</v>
      </c>
      <c r="G134" s="986">
        <f aca="true" t="shared" si="49" ref="G134:AC134">F134*(1+G$130)</f>
        <v>362573.06541202415</v>
      </c>
      <c r="H134" s="986">
        <f t="shared" si="49"/>
        <v>373450.2573743849</v>
      </c>
      <c r="I134" s="986">
        <f t="shared" si="49"/>
        <v>384653.76509561646</v>
      </c>
      <c r="J134" s="986">
        <f t="shared" si="49"/>
        <v>396193.37804848497</v>
      </c>
      <c r="K134" s="986">
        <f t="shared" si="49"/>
        <v>406098.21249969705</v>
      </c>
      <c r="L134" s="986">
        <f t="shared" si="49"/>
        <v>416250.66781218944</v>
      </c>
      <c r="M134" s="986">
        <f t="shared" si="49"/>
        <v>426656.93450749415</v>
      </c>
      <c r="N134" s="986">
        <f t="shared" si="49"/>
        <v>437323.35787018144</v>
      </c>
      <c r="O134" s="986">
        <f t="shared" si="49"/>
        <v>448256.44181693596</v>
      </c>
      <c r="P134" s="986">
        <f t="shared" si="49"/>
        <v>459462.8528623593</v>
      </c>
      <c r="Q134" s="986">
        <f t="shared" si="49"/>
        <v>470949.4241839183</v>
      </c>
      <c r="R134" s="986">
        <f t="shared" si="49"/>
        <v>482723.1597885162</v>
      </c>
      <c r="S134" s="986">
        <f t="shared" si="49"/>
        <v>494791.238783229</v>
      </c>
      <c r="T134" s="986">
        <f t="shared" si="49"/>
        <v>507161.0197528097</v>
      </c>
      <c r="U134" s="986">
        <f t="shared" si="49"/>
        <v>517304.2401478659</v>
      </c>
      <c r="V134" s="986">
        <f t="shared" si="49"/>
        <v>527650.3249508232</v>
      </c>
      <c r="W134" s="986">
        <f t="shared" si="49"/>
        <v>538203.3314498396</v>
      </c>
      <c r="X134" s="986">
        <f t="shared" si="49"/>
        <v>548967.3980788364</v>
      </c>
      <c r="Y134" s="986">
        <f t="shared" si="49"/>
        <v>559946.7460404132</v>
      </c>
      <c r="Z134" s="986">
        <f t="shared" si="49"/>
        <v>571145.6809612215</v>
      </c>
      <c r="AA134" s="986">
        <f t="shared" si="49"/>
        <v>582568.5945804459</v>
      </c>
      <c r="AB134" s="986">
        <f t="shared" si="49"/>
        <v>594219.9664720548</v>
      </c>
      <c r="AC134" s="987">
        <f t="shared" si="49"/>
        <v>606104.365801496</v>
      </c>
    </row>
    <row r="135" spans="2:29" s="81" customFormat="1" ht="12">
      <c r="B135" s="566">
        <f t="shared" si="44"/>
        <v>83135</v>
      </c>
      <c r="C135" s="569" t="str">
        <f t="shared" si="44"/>
        <v>Signalista</v>
      </c>
      <c r="D135" s="568"/>
      <c r="E135" s="985">
        <f>D118*HLOOKUP(E$128,'0 Úvod'!$D$49:$N$51,3,TRUE)*IF(E$128&gt;HLOOKUP(E$128,'0 Úvod'!$D$77:$N$79,1,TRUE),HLOOKUP(E$128,'0 Úvod'!$D$77:$N$79,3,TRUE)*(1+HLOOKUP(E$128,'0 Úvod'!$D$77:$N$79,2,TRUE)*$D$130)^(E$128-HLOOKUP(E$128,'0 Úvod'!$D$77:$N$79,1,TRUE)),HLOOKUP(E$128,'0 Úvod'!$D$77:$N$79,3,TRUE))</f>
        <v>383963.0469542867</v>
      </c>
      <c r="F135" s="986">
        <f t="shared" si="45"/>
        <v>389722.49265860097</v>
      </c>
      <c r="G135" s="986">
        <f aca="true" t="shared" si="50" ref="G135:AC135">F135*(1+G$130)</f>
        <v>401414.167438359</v>
      </c>
      <c r="H135" s="986">
        <f t="shared" si="50"/>
        <v>413456.5924615098</v>
      </c>
      <c r="I135" s="986">
        <f t="shared" si="50"/>
        <v>425860.2902353551</v>
      </c>
      <c r="J135" s="986">
        <f t="shared" si="50"/>
        <v>438636.09894241573</v>
      </c>
      <c r="K135" s="986">
        <f t="shared" si="50"/>
        <v>449602.0014159761</v>
      </c>
      <c r="L135" s="986">
        <f t="shared" si="50"/>
        <v>460842.0514513755</v>
      </c>
      <c r="M135" s="986">
        <f t="shared" si="50"/>
        <v>472363.1027376598</v>
      </c>
      <c r="N135" s="986">
        <f t="shared" si="50"/>
        <v>484172.1803061013</v>
      </c>
      <c r="O135" s="986">
        <f t="shared" si="50"/>
        <v>496276.48481375375</v>
      </c>
      <c r="P135" s="986">
        <f t="shared" si="50"/>
        <v>508683.3969340976</v>
      </c>
      <c r="Q135" s="986">
        <f t="shared" si="50"/>
        <v>521400.48185745</v>
      </c>
      <c r="R135" s="986">
        <f t="shared" si="50"/>
        <v>534435.4939038862</v>
      </c>
      <c r="S135" s="986">
        <f t="shared" si="50"/>
        <v>547796.3812514833</v>
      </c>
      <c r="T135" s="986">
        <f t="shared" si="50"/>
        <v>561491.2907827704</v>
      </c>
      <c r="U135" s="986">
        <f t="shared" si="50"/>
        <v>572721.1165984258</v>
      </c>
      <c r="V135" s="986">
        <f t="shared" si="50"/>
        <v>584175.5389303943</v>
      </c>
      <c r="W135" s="986">
        <f t="shared" si="50"/>
        <v>595859.0497090023</v>
      </c>
      <c r="X135" s="986">
        <f t="shared" si="50"/>
        <v>607776.2307031823</v>
      </c>
      <c r="Y135" s="986">
        <f t="shared" si="50"/>
        <v>619931.755317246</v>
      </c>
      <c r="Z135" s="986">
        <f t="shared" si="50"/>
        <v>632330.3904235909</v>
      </c>
      <c r="AA135" s="986">
        <f t="shared" si="50"/>
        <v>644976.9982320627</v>
      </c>
      <c r="AB135" s="986">
        <f t="shared" si="50"/>
        <v>657876.5381967039</v>
      </c>
      <c r="AC135" s="987">
        <f t="shared" si="50"/>
        <v>671034.068960638</v>
      </c>
    </row>
    <row r="136" spans="2:29" s="81" customFormat="1" ht="12">
      <c r="B136" s="566">
        <f t="shared" si="44"/>
        <v>83137</v>
      </c>
      <c r="C136" s="569" t="str">
        <f t="shared" si="44"/>
        <v>Výhybkář</v>
      </c>
      <c r="D136" s="568"/>
      <c r="E136" s="985">
        <f>D119*HLOOKUP(E$128,'0 Úvod'!$D$49:$N$51,3,TRUE)*IF(E$128&gt;HLOOKUP(E$128,'0 Úvod'!$D$77:$N$79,1,TRUE),HLOOKUP(E$128,'0 Úvod'!$D$77:$N$79,3,TRUE)*(1+HLOOKUP(E$128,'0 Úvod'!$D$77:$N$79,2,TRUE)*$D$130)^(E$128-HLOOKUP(E$128,'0 Úvod'!$D$77:$N$79,1,TRUE)),HLOOKUP(E$128,'0 Úvod'!$D$77:$N$79,3,TRUE))</f>
        <v>318784.59978373</v>
      </c>
      <c r="F136" s="986">
        <f t="shared" si="45"/>
        <v>323566.36878048594</v>
      </c>
      <c r="G136" s="986">
        <f aca="true" t="shared" si="51" ref="G136:AC136">F136*(1+G$130)</f>
        <v>333273.35984390054</v>
      </c>
      <c r="H136" s="986">
        <f t="shared" si="51"/>
        <v>343271.56063921755</v>
      </c>
      <c r="I136" s="986">
        <f t="shared" si="51"/>
        <v>353569.7074583941</v>
      </c>
      <c r="J136" s="986">
        <f t="shared" si="51"/>
        <v>364176.79868214595</v>
      </c>
      <c r="K136" s="986">
        <f t="shared" si="51"/>
        <v>373281.2186491996</v>
      </c>
      <c r="L136" s="986">
        <f t="shared" si="51"/>
        <v>382613.2491154295</v>
      </c>
      <c r="M136" s="986">
        <f t="shared" si="51"/>
        <v>392178.5803433152</v>
      </c>
      <c r="N136" s="986">
        <f t="shared" si="51"/>
        <v>401983.04485189804</v>
      </c>
      <c r="O136" s="986">
        <f t="shared" si="51"/>
        <v>412032.6209731955</v>
      </c>
      <c r="P136" s="986">
        <f t="shared" si="51"/>
        <v>422333.4364975253</v>
      </c>
      <c r="Q136" s="986">
        <f t="shared" si="51"/>
        <v>432891.7724099634</v>
      </c>
      <c r="R136" s="986">
        <f t="shared" si="51"/>
        <v>443714.06672021246</v>
      </c>
      <c r="S136" s="986">
        <f t="shared" si="51"/>
        <v>454806.91838821775</v>
      </c>
      <c r="T136" s="986">
        <f t="shared" si="51"/>
        <v>466177.09134792315</v>
      </c>
      <c r="U136" s="986">
        <f t="shared" si="51"/>
        <v>475500.63317488163</v>
      </c>
      <c r="V136" s="986">
        <f t="shared" si="51"/>
        <v>485010.6458383793</v>
      </c>
      <c r="W136" s="986">
        <f t="shared" si="51"/>
        <v>494710.85875514685</v>
      </c>
      <c r="X136" s="986">
        <f t="shared" si="51"/>
        <v>504605.0759302498</v>
      </c>
      <c r="Y136" s="986">
        <f t="shared" si="51"/>
        <v>514697.17744885484</v>
      </c>
      <c r="Z136" s="986">
        <f t="shared" si="51"/>
        <v>524991.1209978319</v>
      </c>
      <c r="AA136" s="986">
        <f t="shared" si="51"/>
        <v>535490.9434177886</v>
      </c>
      <c r="AB136" s="986">
        <f t="shared" si="51"/>
        <v>546200.7622861444</v>
      </c>
      <c r="AC136" s="987">
        <f t="shared" si="51"/>
        <v>557124.7775318674</v>
      </c>
    </row>
    <row r="137" spans="2:29" s="81" customFormat="1" ht="12">
      <c r="B137" s="566">
        <f t="shared" si="44"/>
        <v>83141</v>
      </c>
      <c r="C137" s="569" t="str">
        <f t="shared" si="44"/>
        <v>Staniční dozorce</v>
      </c>
      <c r="D137" s="568"/>
      <c r="E137" s="985">
        <f>D120*HLOOKUP(E$128,'0 Úvod'!$D$49:$N$51,3,TRUE)*IF(E$128&gt;HLOOKUP(E$128,'0 Úvod'!$D$77:$N$79,1,TRUE),HLOOKUP(E$128,'0 Úvod'!$D$77:$N$79,3,TRUE)*(1+HLOOKUP(E$128,'0 Úvod'!$D$77:$N$79,2,TRUE)*$D$130)^(E$128-HLOOKUP(E$128,'0 Úvod'!$D$77:$N$79,1,TRUE)),HLOOKUP(E$128,'0 Úvod'!$D$77:$N$79,3,TRUE))</f>
        <v>363570.1387613895</v>
      </c>
      <c r="F137" s="986">
        <f t="shared" si="45"/>
        <v>369023.69084281026</v>
      </c>
      <c r="G137" s="986">
        <f aca="true" t="shared" si="52" ref="G137:AC137">F137*(1+G$130)</f>
        <v>380094.40156809456</v>
      </c>
      <c r="H137" s="986">
        <f t="shared" si="52"/>
        <v>391497.2336151374</v>
      </c>
      <c r="I137" s="986">
        <f t="shared" si="52"/>
        <v>403242.15062359156</v>
      </c>
      <c r="J137" s="986">
        <f t="shared" si="52"/>
        <v>415339.4151422993</v>
      </c>
      <c r="K137" s="986">
        <f t="shared" si="52"/>
        <v>425722.9005208568</v>
      </c>
      <c r="L137" s="986">
        <f t="shared" si="52"/>
        <v>436365.97303387814</v>
      </c>
      <c r="M137" s="986">
        <f t="shared" si="52"/>
        <v>447275.12235972506</v>
      </c>
      <c r="N137" s="986">
        <f t="shared" si="52"/>
        <v>458457.00041871815</v>
      </c>
      <c r="O137" s="986">
        <f t="shared" si="52"/>
        <v>469918.4254291861</v>
      </c>
      <c r="P137" s="986">
        <f t="shared" si="52"/>
        <v>481666.3860649157</v>
      </c>
      <c r="Q137" s="986">
        <f t="shared" si="52"/>
        <v>493708.04571653856</v>
      </c>
      <c r="R137" s="986">
        <f t="shared" si="52"/>
        <v>506050.746859452</v>
      </c>
      <c r="S137" s="986">
        <f t="shared" si="52"/>
        <v>518702.0155309382</v>
      </c>
      <c r="T137" s="986">
        <f t="shared" si="52"/>
        <v>531669.5659192116</v>
      </c>
      <c r="U137" s="986">
        <f t="shared" si="52"/>
        <v>542302.9572375958</v>
      </c>
      <c r="V137" s="986">
        <f t="shared" si="52"/>
        <v>553149.0163823478</v>
      </c>
      <c r="W137" s="986">
        <f t="shared" si="52"/>
        <v>564211.9967099947</v>
      </c>
      <c r="X137" s="986">
        <f t="shared" si="52"/>
        <v>575496.2366441947</v>
      </c>
      <c r="Y137" s="986">
        <f t="shared" si="52"/>
        <v>587006.1613770786</v>
      </c>
      <c r="Z137" s="986">
        <f t="shared" si="52"/>
        <v>598746.2846046202</v>
      </c>
      <c r="AA137" s="986">
        <f t="shared" si="52"/>
        <v>610721.2102967126</v>
      </c>
      <c r="AB137" s="986">
        <f t="shared" si="52"/>
        <v>622935.6345026469</v>
      </c>
      <c r="AC137" s="987">
        <f t="shared" si="52"/>
        <v>635394.3471926998</v>
      </c>
    </row>
    <row r="138" spans="2:29" s="81" customFormat="1" ht="12">
      <c r="B138" s="566">
        <f t="shared" si="44"/>
        <v>83142</v>
      </c>
      <c r="C138" s="569" t="str">
        <f t="shared" si="44"/>
        <v>Dozorce výhybek</v>
      </c>
      <c r="D138" s="568"/>
      <c r="E138" s="985">
        <f>D121*HLOOKUP(E$128,'0 Úvod'!$D$49:$N$51,3,TRUE)*IF(E$128&gt;HLOOKUP(E$128,'0 Úvod'!$D$77:$N$79,1,TRUE),HLOOKUP(E$128,'0 Úvod'!$D$77:$N$79,3,TRUE)*(1+HLOOKUP(E$128,'0 Úvod'!$D$77:$N$79,2,TRUE)*$D$130)^(E$128-HLOOKUP(E$128,'0 Úvod'!$D$77:$N$79,1,TRUE)),HLOOKUP(E$128,'0 Úvod'!$D$77:$N$79,3,TRUE))</f>
        <v>338953.5235114828</v>
      </c>
      <c r="F138" s="986">
        <f t="shared" si="45"/>
        <v>344037.82636415504</v>
      </c>
      <c r="G138" s="986">
        <f aca="true" t="shared" si="53" ref="G138:AC138">F138*(1+G$130)</f>
        <v>354358.9611550797</v>
      </c>
      <c r="H138" s="986">
        <f t="shared" si="53"/>
        <v>364989.7299897321</v>
      </c>
      <c r="I138" s="986">
        <f t="shared" si="53"/>
        <v>375939.4218894241</v>
      </c>
      <c r="J138" s="986">
        <f t="shared" si="53"/>
        <v>387217.6045461068</v>
      </c>
      <c r="K138" s="986">
        <f t="shared" si="53"/>
        <v>396898.04465975944</v>
      </c>
      <c r="L138" s="986">
        <f t="shared" si="53"/>
        <v>406820.4957762534</v>
      </c>
      <c r="M138" s="986">
        <f t="shared" si="53"/>
        <v>416991.0081706597</v>
      </c>
      <c r="N138" s="986">
        <f t="shared" si="53"/>
        <v>427415.7833749262</v>
      </c>
      <c r="O138" s="986">
        <f t="shared" si="53"/>
        <v>438101.1779592993</v>
      </c>
      <c r="P138" s="986">
        <f t="shared" si="53"/>
        <v>449053.70740828174</v>
      </c>
      <c r="Q138" s="986">
        <f t="shared" si="53"/>
        <v>460280.05009348877</v>
      </c>
      <c r="R138" s="986">
        <f t="shared" si="53"/>
        <v>471787.05134582595</v>
      </c>
      <c r="S138" s="986">
        <f t="shared" si="53"/>
        <v>483581.72762947157</v>
      </c>
      <c r="T138" s="986">
        <f t="shared" si="53"/>
        <v>495671.2708202083</v>
      </c>
      <c r="U138" s="986">
        <f t="shared" si="53"/>
        <v>505584.69623661245</v>
      </c>
      <c r="V138" s="986">
        <f t="shared" si="53"/>
        <v>515696.3901613447</v>
      </c>
      <c r="W138" s="986">
        <f t="shared" si="53"/>
        <v>526010.3179645716</v>
      </c>
      <c r="X138" s="986">
        <f t="shared" si="53"/>
        <v>536530.5243238631</v>
      </c>
      <c r="Y138" s="986">
        <f t="shared" si="53"/>
        <v>547261.1348103404</v>
      </c>
      <c r="Z138" s="986">
        <f t="shared" si="53"/>
        <v>558206.3575065471</v>
      </c>
      <c r="AA138" s="986">
        <f t="shared" si="53"/>
        <v>569370.484656678</v>
      </c>
      <c r="AB138" s="986">
        <f t="shared" si="53"/>
        <v>580757.8943498116</v>
      </c>
      <c r="AC138" s="987">
        <f t="shared" si="53"/>
        <v>592373.0522368079</v>
      </c>
    </row>
    <row r="139" spans="2:29" s="81" customFormat="1" ht="12">
      <c r="B139" s="566">
        <f t="shared" si="44"/>
        <v>83143</v>
      </c>
      <c r="C139" s="569" t="str">
        <f t="shared" si="44"/>
        <v>Závorář</v>
      </c>
      <c r="D139" s="568"/>
      <c r="E139" s="985">
        <f>D122*HLOOKUP(E$128,'0 Úvod'!$D$49:$N$51,3,TRUE)*IF(E$128&gt;HLOOKUP(E$128,'0 Úvod'!$D$77:$N$79,1,TRUE),HLOOKUP(E$128,'0 Úvod'!$D$77:$N$79,3,TRUE)*(1+HLOOKUP(E$128,'0 Úvod'!$D$77:$N$79,2,TRUE)*$D$130)^(E$128-HLOOKUP(E$128,'0 Úvod'!$D$77:$N$79,1,TRUE)),HLOOKUP(E$128,'0 Úvod'!$D$77:$N$79,3,TRUE))</f>
        <v>298275.0545191216</v>
      </c>
      <c r="F139" s="986">
        <f t="shared" si="45"/>
        <v>302749.1803369084</v>
      </c>
      <c r="G139" s="986">
        <f aca="true" t="shared" si="54" ref="G139:AC139">F139*(1+G$130)</f>
        <v>311831.6557470156</v>
      </c>
      <c r="H139" s="986">
        <f t="shared" si="54"/>
        <v>321186.6054194261</v>
      </c>
      <c r="I139" s="986">
        <f t="shared" si="54"/>
        <v>330822.2035820089</v>
      </c>
      <c r="J139" s="986">
        <f t="shared" si="54"/>
        <v>340746.86968946917</v>
      </c>
      <c r="K139" s="986">
        <f t="shared" si="54"/>
        <v>349265.5414317059</v>
      </c>
      <c r="L139" s="986">
        <f t="shared" si="54"/>
        <v>357997.17996749846</v>
      </c>
      <c r="M139" s="986">
        <f t="shared" si="54"/>
        <v>366947.1094666859</v>
      </c>
      <c r="N139" s="986">
        <f t="shared" si="54"/>
        <v>376120.787203353</v>
      </c>
      <c r="O139" s="986">
        <f t="shared" si="54"/>
        <v>385523.8068834368</v>
      </c>
      <c r="P139" s="986">
        <f t="shared" si="54"/>
        <v>395161.90205552266</v>
      </c>
      <c r="Q139" s="986">
        <f t="shared" si="54"/>
        <v>405040.9496069107</v>
      </c>
      <c r="R139" s="986">
        <f t="shared" si="54"/>
        <v>415166.97334708343</v>
      </c>
      <c r="S139" s="986">
        <f t="shared" si="54"/>
        <v>425546.1476807605</v>
      </c>
      <c r="T139" s="986">
        <f t="shared" si="54"/>
        <v>436184.8013727795</v>
      </c>
      <c r="U139" s="986">
        <f t="shared" si="54"/>
        <v>444908.4974002351</v>
      </c>
      <c r="V139" s="986">
        <f t="shared" si="54"/>
        <v>453806.6673482398</v>
      </c>
      <c r="W139" s="986">
        <f t="shared" si="54"/>
        <v>462882.8006952046</v>
      </c>
      <c r="X139" s="986">
        <f t="shared" si="54"/>
        <v>472140.45670910866</v>
      </c>
      <c r="Y139" s="986">
        <f t="shared" si="54"/>
        <v>481583.26584329084</v>
      </c>
      <c r="Z139" s="986">
        <f t="shared" si="54"/>
        <v>491214.9311601567</v>
      </c>
      <c r="AA139" s="986">
        <f t="shared" si="54"/>
        <v>501039.2297833598</v>
      </c>
      <c r="AB139" s="986">
        <f t="shared" si="54"/>
        <v>511060.014379027</v>
      </c>
      <c r="AC139" s="987">
        <f t="shared" si="54"/>
        <v>521281.21466660756</v>
      </c>
    </row>
    <row r="140" spans="2:29" s="81" customFormat="1" ht="12">
      <c r="B140" s="566">
        <f t="shared" si="44"/>
        <v>83144</v>
      </c>
      <c r="C140" s="569" t="str">
        <f t="shared" si="44"/>
        <v>Závorář s prodejem jízdenek</v>
      </c>
      <c r="D140" s="568"/>
      <c r="E140" s="985">
        <f>D123*HLOOKUP(E$128,'0 Úvod'!$D$49:$N$51,3,TRUE)*IF(E$128&gt;HLOOKUP(E$128,'0 Úvod'!$D$77:$N$79,1,TRUE),HLOOKUP(E$128,'0 Úvod'!$D$77:$N$79,3,TRUE)*(1+HLOOKUP(E$128,'0 Úvod'!$D$77:$N$79,2,TRUE)*$D$130)^(E$128-HLOOKUP(E$128,'0 Úvod'!$D$77:$N$79,1,TRUE)),HLOOKUP(E$128,'0 Úvod'!$D$77:$N$79,3,TRUE))</f>
        <v>322405.5099391525</v>
      </c>
      <c r="F140" s="986">
        <f t="shared" si="45"/>
        <v>327241.59258823976</v>
      </c>
      <c r="G140" s="986">
        <f aca="true" t="shared" si="55" ref="G140:AC140">F140*(1+G$130)</f>
        <v>337058.840365887</v>
      </c>
      <c r="H140" s="986">
        <f t="shared" si="55"/>
        <v>347170.60557686357</v>
      </c>
      <c r="I140" s="986">
        <f t="shared" si="55"/>
        <v>357585.72374416946</v>
      </c>
      <c r="J140" s="986">
        <f t="shared" si="55"/>
        <v>368313.29545649455</v>
      </c>
      <c r="K140" s="986">
        <f t="shared" si="55"/>
        <v>377521.12784290686</v>
      </c>
      <c r="L140" s="986">
        <f t="shared" si="55"/>
        <v>386959.1560389795</v>
      </c>
      <c r="M140" s="986">
        <f t="shared" si="55"/>
        <v>396633.1349399539</v>
      </c>
      <c r="N140" s="986">
        <f t="shared" si="55"/>
        <v>406548.9633134527</v>
      </c>
      <c r="O140" s="986">
        <f t="shared" si="55"/>
        <v>416712.687396289</v>
      </c>
      <c r="P140" s="986">
        <f t="shared" si="55"/>
        <v>427130.50458119623</v>
      </c>
      <c r="Q140" s="986">
        <f t="shared" si="55"/>
        <v>437808.7671957261</v>
      </c>
      <c r="R140" s="986">
        <f t="shared" si="55"/>
        <v>448753.9863756192</v>
      </c>
      <c r="S140" s="986">
        <f t="shared" si="55"/>
        <v>459972.83603500965</v>
      </c>
      <c r="T140" s="986">
        <f t="shared" si="55"/>
        <v>471472.15693588485</v>
      </c>
      <c r="U140" s="986">
        <f t="shared" si="55"/>
        <v>480901.6000746026</v>
      </c>
      <c r="V140" s="986">
        <f t="shared" si="55"/>
        <v>490519.6320760946</v>
      </c>
      <c r="W140" s="986">
        <f t="shared" si="55"/>
        <v>500330.0247176165</v>
      </c>
      <c r="X140" s="986">
        <f t="shared" si="55"/>
        <v>510336.62521196884</v>
      </c>
      <c r="Y140" s="986">
        <f t="shared" si="55"/>
        <v>520543.3577162082</v>
      </c>
      <c r="Z140" s="986">
        <f t="shared" si="55"/>
        <v>530954.2248705324</v>
      </c>
      <c r="AA140" s="986">
        <f t="shared" si="55"/>
        <v>541573.3093679431</v>
      </c>
      <c r="AB140" s="986">
        <f t="shared" si="55"/>
        <v>552404.7755553019</v>
      </c>
      <c r="AC140" s="987">
        <f t="shared" si="55"/>
        <v>563452.871066408</v>
      </c>
    </row>
    <row r="141" spans="2:29" s="81" customFormat="1" ht="12">
      <c r="B141" s="566">
        <f t="shared" si="44"/>
        <v>83145</v>
      </c>
      <c r="C141" s="569" t="str">
        <f t="shared" si="44"/>
        <v>Hradlář - hláskař</v>
      </c>
      <c r="D141" s="568"/>
      <c r="E141" s="985">
        <f>D124*HLOOKUP(E$128,'0 Úvod'!$D$49:$N$51,3,TRUE)*IF(E$128&gt;HLOOKUP(E$128,'0 Úvod'!$D$77:$N$79,1,TRUE),HLOOKUP(E$128,'0 Úvod'!$D$77:$N$79,3,TRUE)*(1+HLOOKUP(E$128,'0 Úvod'!$D$77:$N$79,2,TRUE)*$D$130)^(E$128-HLOOKUP(E$128,'0 Úvod'!$D$77:$N$79,1,TRUE)),HLOOKUP(E$128,'0 Úvod'!$D$77:$N$79,3,TRUE))</f>
        <v>315356.70849919226</v>
      </c>
      <c r="F141" s="986">
        <f t="shared" si="45"/>
        <v>320087.05912668013</v>
      </c>
      <c r="G141" s="986">
        <f aca="true" t="shared" si="56" ref="G141:AC141">F141*(1+G$130)</f>
        <v>329689.67090048053</v>
      </c>
      <c r="H141" s="986">
        <f t="shared" si="56"/>
        <v>339580.36102749495</v>
      </c>
      <c r="I141" s="986">
        <f t="shared" si="56"/>
        <v>349767.7718583198</v>
      </c>
      <c r="J141" s="986">
        <f t="shared" si="56"/>
        <v>360260.8050140694</v>
      </c>
      <c r="K141" s="986">
        <f t="shared" si="56"/>
        <v>369267.32513942115</v>
      </c>
      <c r="L141" s="986">
        <f t="shared" si="56"/>
        <v>378499.00826790667</v>
      </c>
      <c r="M141" s="986">
        <f t="shared" si="56"/>
        <v>387961.4834746043</v>
      </c>
      <c r="N141" s="986">
        <f t="shared" si="56"/>
        <v>397660.52056146937</v>
      </c>
      <c r="O141" s="986">
        <f t="shared" si="56"/>
        <v>407602.03357550607</v>
      </c>
      <c r="P141" s="986">
        <f t="shared" si="56"/>
        <v>417792.0844148937</v>
      </c>
      <c r="Q141" s="986">
        <f t="shared" si="56"/>
        <v>428236.886525266</v>
      </c>
      <c r="R141" s="986">
        <f t="shared" si="56"/>
        <v>438942.8086883976</v>
      </c>
      <c r="S141" s="986">
        <f t="shared" si="56"/>
        <v>449916.3789056075</v>
      </c>
      <c r="T141" s="986">
        <f t="shared" si="56"/>
        <v>461164.28837824764</v>
      </c>
      <c r="U141" s="986">
        <f t="shared" si="56"/>
        <v>470387.5741458126</v>
      </c>
      <c r="V141" s="986">
        <f t="shared" si="56"/>
        <v>479795.32562872884</v>
      </c>
      <c r="W141" s="986">
        <f t="shared" si="56"/>
        <v>489391.2321413034</v>
      </c>
      <c r="X141" s="986">
        <f t="shared" si="56"/>
        <v>499179.0567841295</v>
      </c>
      <c r="Y141" s="986">
        <f t="shared" si="56"/>
        <v>509162.6379198121</v>
      </c>
      <c r="Z141" s="986">
        <f t="shared" si="56"/>
        <v>519345.8906782084</v>
      </c>
      <c r="AA141" s="986">
        <f t="shared" si="56"/>
        <v>529732.8084917725</v>
      </c>
      <c r="AB141" s="986">
        <f t="shared" si="56"/>
        <v>540327.464661608</v>
      </c>
      <c r="AC141" s="987">
        <f t="shared" si="56"/>
        <v>551134.0139548401</v>
      </c>
    </row>
    <row r="142" spans="2:29" s="81" customFormat="1" ht="12">
      <c r="B142" s="566">
        <f t="shared" si="44"/>
        <v>83146</v>
      </c>
      <c r="C142" s="569" t="str">
        <f t="shared" si="44"/>
        <v>Hradlář - hláskař s prodejem jízdenek</v>
      </c>
      <c r="D142" s="568"/>
      <c r="E142" s="985">
        <f>D125*HLOOKUP(E$128,'0 Úvod'!$D$49:$N$51,3,TRUE)*IF(E$128&gt;HLOOKUP(E$128,'0 Úvod'!$D$77:$N$79,1,TRUE),HLOOKUP(E$128,'0 Úvod'!$D$77:$N$79,3,TRUE)*(1+HLOOKUP(E$128,'0 Úvod'!$D$77:$N$79,2,TRUE)*$D$130)^(E$128-HLOOKUP(E$128,'0 Úvod'!$D$77:$N$79,1,TRUE)),HLOOKUP(E$128,'0 Úvod'!$D$77:$N$79,3,TRUE))</f>
        <v>310375.376569298</v>
      </c>
      <c r="F142" s="986">
        <f t="shared" si="45"/>
        <v>315031.00721783744</v>
      </c>
      <c r="G142" s="986">
        <f aca="true" t="shared" si="57" ref="G142:AC142">F142*(1+G$130)</f>
        <v>324481.93743437255</v>
      </c>
      <c r="H142" s="986">
        <f t="shared" si="57"/>
        <v>334216.39555740374</v>
      </c>
      <c r="I142" s="986">
        <f t="shared" si="57"/>
        <v>344242.88742412586</v>
      </c>
      <c r="J142" s="986">
        <f t="shared" si="57"/>
        <v>354570.17404684966</v>
      </c>
      <c r="K142" s="986">
        <f t="shared" si="57"/>
        <v>363434.42839802086</v>
      </c>
      <c r="L142" s="986">
        <f t="shared" si="57"/>
        <v>372520.28910797136</v>
      </c>
      <c r="M142" s="986">
        <f t="shared" si="57"/>
        <v>381833.29633567063</v>
      </c>
      <c r="N142" s="986">
        <f t="shared" si="57"/>
        <v>391379.1287440624</v>
      </c>
      <c r="O142" s="986">
        <f t="shared" si="57"/>
        <v>401163.60696266394</v>
      </c>
      <c r="P142" s="986">
        <f t="shared" si="57"/>
        <v>411192.6971367305</v>
      </c>
      <c r="Q142" s="986">
        <f t="shared" si="57"/>
        <v>421472.5145651487</v>
      </c>
      <c r="R142" s="986">
        <f t="shared" si="57"/>
        <v>432009.32742927736</v>
      </c>
      <c r="S142" s="986">
        <f t="shared" si="57"/>
        <v>442809.5606150093</v>
      </c>
      <c r="T142" s="986">
        <f t="shared" si="57"/>
        <v>453879.7996303845</v>
      </c>
      <c r="U142" s="986">
        <f t="shared" si="57"/>
        <v>462957.3956229922</v>
      </c>
      <c r="V142" s="986">
        <f t="shared" si="57"/>
        <v>472216.54353545205</v>
      </c>
      <c r="W142" s="986">
        <f t="shared" si="57"/>
        <v>481660.8744061611</v>
      </c>
      <c r="X142" s="986">
        <f t="shared" si="57"/>
        <v>491294.0918942843</v>
      </c>
      <c r="Y142" s="986">
        <f t="shared" si="57"/>
        <v>501119.97373217</v>
      </c>
      <c r="Z142" s="986">
        <f t="shared" si="57"/>
        <v>511142.3732068134</v>
      </c>
      <c r="AA142" s="986">
        <f t="shared" si="57"/>
        <v>521365.22067094967</v>
      </c>
      <c r="AB142" s="986">
        <f t="shared" si="57"/>
        <v>531792.5250843687</v>
      </c>
      <c r="AC142" s="987">
        <f t="shared" si="57"/>
        <v>542428.375586056</v>
      </c>
    </row>
    <row r="143" spans="2:29" s="81" customFormat="1" ht="12.6" thickBot="1">
      <c r="B143" s="570">
        <f t="shared" si="44"/>
        <v>93398</v>
      </c>
      <c r="C143" s="571" t="str">
        <f t="shared" si="44"/>
        <v>Dělník v dopravě - staniční dělník</v>
      </c>
      <c r="D143" s="572"/>
      <c r="E143" s="988">
        <f>D126*HLOOKUP(E$128,'0 Úvod'!$D$49:$N$51,3,TRUE)*IF(E$128&gt;HLOOKUP(E$128,'0 Úvod'!$D$77:$N$79,1,TRUE),HLOOKUP(E$128,'0 Úvod'!$D$77:$N$79,3,TRUE)*(1+HLOOKUP(E$128,'0 Úvod'!$D$77:$N$79,2,TRUE)*$D$130)^(E$128-HLOOKUP(E$128,'0 Úvod'!$D$77:$N$79,1,TRUE)),HLOOKUP(E$128,'0 Úvod'!$D$77:$N$79,3,TRUE))</f>
        <v>233873.84376448087</v>
      </c>
      <c r="F143" s="989">
        <f t="shared" si="45"/>
        <v>237381.95142094805</v>
      </c>
      <c r="G143" s="989">
        <f aca="true" t="shared" si="58" ref="G143:AC143">F143*(1+G$130)</f>
        <v>244503.4099635765</v>
      </c>
      <c r="H143" s="989">
        <f t="shared" si="58"/>
        <v>251838.5122624838</v>
      </c>
      <c r="I143" s="989">
        <f t="shared" si="58"/>
        <v>259393.6676303583</v>
      </c>
      <c r="J143" s="989">
        <f t="shared" si="58"/>
        <v>267175.47765926906</v>
      </c>
      <c r="K143" s="989">
        <f t="shared" si="58"/>
        <v>273854.8646007508</v>
      </c>
      <c r="L143" s="989">
        <f t="shared" si="58"/>
        <v>280701.23621576955</v>
      </c>
      <c r="M143" s="989">
        <f t="shared" si="58"/>
        <v>287718.7671211638</v>
      </c>
      <c r="N143" s="989">
        <f t="shared" si="58"/>
        <v>294911.7362991928</v>
      </c>
      <c r="O143" s="989">
        <f t="shared" si="58"/>
        <v>302284.5297066726</v>
      </c>
      <c r="P143" s="989">
        <f t="shared" si="58"/>
        <v>309841.64294933935</v>
      </c>
      <c r="Q143" s="989">
        <f t="shared" si="58"/>
        <v>317587.6840230728</v>
      </c>
      <c r="R143" s="989">
        <f t="shared" si="58"/>
        <v>325527.3761236496</v>
      </c>
      <c r="S143" s="989">
        <f t="shared" si="58"/>
        <v>333665.5605267408</v>
      </c>
      <c r="T143" s="989">
        <f t="shared" si="58"/>
        <v>342007.1995399093</v>
      </c>
      <c r="U143" s="989">
        <f t="shared" si="58"/>
        <v>348847.3435307075</v>
      </c>
      <c r="V143" s="989">
        <f t="shared" si="58"/>
        <v>355824.29040132166</v>
      </c>
      <c r="W143" s="989">
        <f t="shared" si="58"/>
        <v>362940.7762093481</v>
      </c>
      <c r="X143" s="989">
        <f t="shared" si="58"/>
        <v>370199.5917335351</v>
      </c>
      <c r="Y143" s="989">
        <f t="shared" si="58"/>
        <v>377603.5835682058</v>
      </c>
      <c r="Z143" s="989">
        <f t="shared" si="58"/>
        <v>385155.65523956995</v>
      </c>
      <c r="AA143" s="989">
        <f t="shared" si="58"/>
        <v>392858.76834436134</v>
      </c>
      <c r="AB143" s="989">
        <f t="shared" si="58"/>
        <v>400715.9437112486</v>
      </c>
      <c r="AC143" s="990">
        <f t="shared" si="58"/>
        <v>408730.26258547354</v>
      </c>
    </row>
    <row r="144" spans="2:29" s="81" customFormat="1" ht="10.8" thickBot="1">
      <c r="B144" s="297"/>
      <c r="C144" s="298"/>
      <c r="D144" s="299"/>
      <c r="E144" s="300"/>
      <c r="F144" s="300"/>
      <c r="G144" s="300"/>
      <c r="H144" s="300"/>
      <c r="I144" s="300"/>
      <c r="J144" s="300"/>
      <c r="K144" s="300"/>
      <c r="L144" s="300"/>
      <c r="M144" s="300"/>
      <c r="N144" s="300"/>
      <c r="O144" s="300"/>
      <c r="P144" s="300"/>
      <c r="Q144" s="300"/>
      <c r="R144" s="300"/>
      <c r="S144" s="300"/>
      <c r="T144" s="300"/>
      <c r="U144" s="300"/>
      <c r="V144" s="300"/>
      <c r="W144" s="300"/>
      <c r="X144" s="300"/>
      <c r="Y144" s="300"/>
      <c r="Z144" s="300"/>
      <c r="AA144" s="300"/>
      <c r="AB144" s="300"/>
      <c r="AC144" s="300"/>
    </row>
    <row r="145" spans="2:29" s="81" customFormat="1" ht="13.2">
      <c r="B145" s="557" t="str">
        <f>B128</f>
        <v xml:space="preserve">3.8. </v>
      </c>
      <c r="C145" s="573" t="str">
        <f>C128</f>
        <v>Růst nákladů na řízení provozu</v>
      </c>
      <c r="D145" s="574"/>
      <c r="E145" s="1056">
        <f>E49</f>
        <v>2039</v>
      </c>
      <c r="F145" s="1058">
        <f aca="true" t="shared" si="59" ref="F145:AC145">F49</f>
        <v>2040</v>
      </c>
      <c r="G145" s="1058">
        <f t="shared" si="59"/>
        <v>2041</v>
      </c>
      <c r="H145" s="1058">
        <f t="shared" si="59"/>
        <v>2042</v>
      </c>
      <c r="I145" s="1058">
        <f t="shared" si="59"/>
        <v>2043</v>
      </c>
      <c r="J145" s="1058">
        <f t="shared" si="59"/>
        <v>2044</v>
      </c>
      <c r="K145" s="1058">
        <f t="shared" si="59"/>
        <v>2045</v>
      </c>
      <c r="L145" s="1058">
        <f t="shared" si="59"/>
        <v>2046</v>
      </c>
      <c r="M145" s="1058">
        <f t="shared" si="59"/>
        <v>2047</v>
      </c>
      <c r="N145" s="1058">
        <f t="shared" si="59"/>
        <v>2048</v>
      </c>
      <c r="O145" s="1058">
        <f t="shared" si="59"/>
        <v>2049</v>
      </c>
      <c r="P145" s="1058">
        <f t="shared" si="59"/>
        <v>2050</v>
      </c>
      <c r="Q145" s="1058">
        <f t="shared" si="59"/>
        <v>2051</v>
      </c>
      <c r="R145" s="1058">
        <f t="shared" si="59"/>
        <v>2052</v>
      </c>
      <c r="S145" s="1058">
        <f t="shared" si="59"/>
        <v>2053</v>
      </c>
      <c r="T145" s="1058">
        <f t="shared" si="59"/>
        <v>2054</v>
      </c>
      <c r="U145" s="1058">
        <f t="shared" si="59"/>
        <v>2055</v>
      </c>
      <c r="V145" s="1058">
        <f t="shared" si="59"/>
        <v>2056</v>
      </c>
      <c r="W145" s="1058">
        <f t="shared" si="59"/>
        <v>2057</v>
      </c>
      <c r="X145" s="1058">
        <f t="shared" si="59"/>
        <v>2058</v>
      </c>
      <c r="Y145" s="1058">
        <f t="shared" si="59"/>
        <v>2059</v>
      </c>
      <c r="Z145" s="1058">
        <f t="shared" si="59"/>
        <v>2060</v>
      </c>
      <c r="AA145" s="1058">
        <f t="shared" si="59"/>
        <v>2061</v>
      </c>
      <c r="AB145" s="1058">
        <f t="shared" si="59"/>
        <v>2062</v>
      </c>
      <c r="AC145" s="1074">
        <f t="shared" si="59"/>
        <v>2063</v>
      </c>
    </row>
    <row r="146" spans="2:29" s="81" customFormat="1" ht="13.8" thickBot="1">
      <c r="B146" s="560" t="s">
        <v>11</v>
      </c>
      <c r="C146" s="561"/>
      <c r="D146" s="562" t="s">
        <v>263</v>
      </c>
      <c r="E146" s="1057"/>
      <c r="F146" s="1059"/>
      <c r="G146" s="1059"/>
      <c r="H146" s="1059"/>
      <c r="I146" s="1059"/>
      <c r="J146" s="1059"/>
      <c r="K146" s="1059"/>
      <c r="L146" s="1059"/>
      <c r="M146" s="1059"/>
      <c r="N146" s="1059"/>
      <c r="O146" s="1059"/>
      <c r="P146" s="1059"/>
      <c r="Q146" s="1059"/>
      <c r="R146" s="1059"/>
      <c r="S146" s="1059"/>
      <c r="T146" s="1059"/>
      <c r="U146" s="1059"/>
      <c r="V146" s="1059"/>
      <c r="W146" s="1059"/>
      <c r="X146" s="1059"/>
      <c r="Y146" s="1059"/>
      <c r="Z146" s="1059"/>
      <c r="AA146" s="1059"/>
      <c r="AB146" s="1059"/>
      <c r="AC146" s="1075"/>
    </row>
    <row r="147" spans="2:29" s="81" customFormat="1" ht="12">
      <c r="B147" s="563"/>
      <c r="C147" s="564" t="str">
        <f>C130</f>
        <v>Růst reálné mzdy v dopravě</v>
      </c>
      <c r="D147" s="575">
        <f>D130</f>
        <v>1</v>
      </c>
      <c r="E147" s="991">
        <f>$D$130*HLOOKUP(E$145,'0 Úvod'!$D$77:$N$79,2,TRUE)</f>
        <v>0.02</v>
      </c>
      <c r="F147" s="980">
        <f>$D$130*HLOOKUP(F$145,'0 Úvod'!$D$77:$N$79,2,TRUE)</f>
        <v>0.02</v>
      </c>
      <c r="G147" s="980">
        <f>$D$130*HLOOKUP(G$145,'0 Úvod'!$D$77:$N$79,2,TRUE)</f>
        <v>0.02</v>
      </c>
      <c r="H147" s="980">
        <f>$D$130*HLOOKUP(H$145,'0 Úvod'!$D$77:$N$79,2,TRUE)</f>
        <v>0.02</v>
      </c>
      <c r="I147" s="980">
        <f>$D$130*HLOOKUP(I$145,'0 Úvod'!$D$77:$N$79,2,TRUE)</f>
        <v>0.02</v>
      </c>
      <c r="J147" s="980">
        <f>$D$130*HLOOKUP(J$145,'0 Úvod'!$D$77:$N$79,2,TRUE)</f>
        <v>0.02</v>
      </c>
      <c r="K147" s="980">
        <f>$D$130*HLOOKUP(K$145,'0 Úvod'!$D$77:$N$79,2,TRUE)</f>
        <v>0.02</v>
      </c>
      <c r="L147" s="980">
        <f>$D$130*HLOOKUP(L$145,'0 Úvod'!$D$77:$N$79,2,TRUE)</f>
        <v>0.02</v>
      </c>
      <c r="M147" s="980">
        <f>$D$130*HLOOKUP(M$145,'0 Úvod'!$D$77:$N$79,2,TRUE)</f>
        <v>0.02</v>
      </c>
      <c r="N147" s="980">
        <f>$D$130*HLOOKUP(N$145,'0 Úvod'!$D$77:$N$79,2,TRUE)</f>
        <v>0.02</v>
      </c>
      <c r="O147" s="980">
        <f>$D$130*HLOOKUP(O$145,'0 Úvod'!$D$77:$N$79,2,TRUE)</f>
        <v>0.02</v>
      </c>
      <c r="P147" s="980">
        <f>$D$130*HLOOKUP(P$145,'0 Úvod'!$D$77:$N$79,2,TRUE)</f>
        <v>0.02</v>
      </c>
      <c r="Q147" s="980">
        <f>$D$130*HLOOKUP(Q$145,'0 Úvod'!$D$77:$N$79,2,TRUE)</f>
        <v>0.02</v>
      </c>
      <c r="R147" s="980">
        <f>$D$130*HLOOKUP(R$145,'0 Úvod'!$D$77:$N$79,2,TRUE)</f>
        <v>0.02</v>
      </c>
      <c r="S147" s="980">
        <f>$D$130*HLOOKUP(S$145,'0 Úvod'!$D$77:$N$79,2,TRUE)</f>
        <v>0.02</v>
      </c>
      <c r="T147" s="980">
        <f>$D$130*HLOOKUP(T$145,'0 Úvod'!$D$77:$N$79,2,TRUE)</f>
        <v>0.02</v>
      </c>
      <c r="U147" s="980">
        <f>$D$130*HLOOKUP(U$145,'0 Úvod'!$D$77:$N$79,2,TRUE)</f>
        <v>0.02</v>
      </c>
      <c r="V147" s="980">
        <f>$D$130*HLOOKUP(V$145,'0 Úvod'!$D$77:$N$79,2,TRUE)</f>
        <v>0.02</v>
      </c>
      <c r="W147" s="980">
        <f>$D$130*HLOOKUP(W$145,'0 Úvod'!$D$77:$N$79,2,TRUE)</f>
        <v>0.02</v>
      </c>
      <c r="X147" s="980">
        <f>$D$130*HLOOKUP(X$145,'0 Úvod'!$D$77:$N$79,2,TRUE)</f>
        <v>0.02</v>
      </c>
      <c r="Y147" s="980">
        <f>$D$130*HLOOKUP(Y$145,'0 Úvod'!$D$77:$N$79,2,TRUE)</f>
        <v>0.02</v>
      </c>
      <c r="Z147" s="980">
        <f>$D$130*HLOOKUP(Z$145,'0 Úvod'!$D$77:$N$79,2,TRUE)</f>
        <v>0.02</v>
      </c>
      <c r="AA147" s="980">
        <f>$D$130*HLOOKUP(AA$145,'0 Úvod'!$D$77:$N$79,2,TRUE)</f>
        <v>0.02</v>
      </c>
      <c r="AB147" s="980">
        <f>$D$130*HLOOKUP(AB$145,'0 Úvod'!$D$77:$N$79,2,TRUE)</f>
        <v>0.02</v>
      </c>
      <c r="AC147" s="981">
        <f>$D$130*HLOOKUP(AC$145,'0 Úvod'!$D$77:$N$79,2,TRUE)</f>
        <v>0.02</v>
      </c>
    </row>
    <row r="148" spans="2:29" s="81" customFormat="1" ht="12">
      <c r="B148" s="566">
        <f aca="true" t="shared" si="60" ref="B148:C160">B131</f>
        <v>13167</v>
      </c>
      <c r="C148" s="567" t="str">
        <f t="shared" si="60"/>
        <v>Dozorčí provozu</v>
      </c>
      <c r="D148" s="568"/>
      <c r="E148" s="982">
        <f>AC131*(1+E$147)</f>
        <v>1289707.4932913878</v>
      </c>
      <c r="F148" s="983">
        <f aca="true" t="shared" si="61" ref="F148:F160">E148*(1+F$147)</f>
        <v>1315501.6431572156</v>
      </c>
      <c r="G148" s="983">
        <f aca="true" t="shared" si="62" ref="G148:AC148">F148*(1+G$147)</f>
        <v>1341811.6760203599</v>
      </c>
      <c r="H148" s="983">
        <f t="shared" si="62"/>
        <v>1368647.909540767</v>
      </c>
      <c r="I148" s="983">
        <f t="shared" si="62"/>
        <v>1396020.8677315824</v>
      </c>
      <c r="J148" s="983">
        <f t="shared" si="62"/>
        <v>1423941.285086214</v>
      </c>
      <c r="K148" s="983">
        <f t="shared" si="62"/>
        <v>1452420.1107879383</v>
      </c>
      <c r="L148" s="983">
        <f t="shared" si="62"/>
        <v>1481468.5130036972</v>
      </c>
      <c r="M148" s="983">
        <f t="shared" si="62"/>
        <v>1511097.8832637712</v>
      </c>
      <c r="N148" s="983">
        <f t="shared" si="62"/>
        <v>1541319.8409290467</v>
      </c>
      <c r="O148" s="983">
        <f t="shared" si="62"/>
        <v>1572146.2377476278</v>
      </c>
      <c r="P148" s="983">
        <f t="shared" si="62"/>
        <v>1603589.1625025803</v>
      </c>
      <c r="Q148" s="983">
        <f t="shared" si="62"/>
        <v>1635660.9457526319</v>
      </c>
      <c r="R148" s="983">
        <f t="shared" si="62"/>
        <v>1668374.1646676846</v>
      </c>
      <c r="S148" s="983">
        <f t="shared" si="62"/>
        <v>1701741.6479610384</v>
      </c>
      <c r="T148" s="983">
        <f t="shared" si="62"/>
        <v>1735776.4809202591</v>
      </c>
      <c r="U148" s="983">
        <f t="shared" si="62"/>
        <v>1770492.0105386644</v>
      </c>
      <c r="V148" s="983">
        <f t="shared" si="62"/>
        <v>1805901.8507494377</v>
      </c>
      <c r="W148" s="983">
        <f t="shared" si="62"/>
        <v>1842019.8877644264</v>
      </c>
      <c r="X148" s="983">
        <f t="shared" si="62"/>
        <v>1878860.285519715</v>
      </c>
      <c r="Y148" s="983">
        <f t="shared" si="62"/>
        <v>1916437.4912301092</v>
      </c>
      <c r="Z148" s="983">
        <f t="shared" si="62"/>
        <v>1954766.2410547114</v>
      </c>
      <c r="AA148" s="983">
        <f t="shared" si="62"/>
        <v>1993861.5658758057</v>
      </c>
      <c r="AB148" s="983">
        <f t="shared" si="62"/>
        <v>2033738.7971933219</v>
      </c>
      <c r="AC148" s="984">
        <f t="shared" si="62"/>
        <v>2074413.5731371883</v>
      </c>
    </row>
    <row r="149" spans="2:29" s="81" customFormat="1" ht="12">
      <c r="B149" s="566">
        <f t="shared" si="60"/>
        <v>31606</v>
      </c>
      <c r="C149" s="569" t="str">
        <f t="shared" si="60"/>
        <v>Výpravčí</v>
      </c>
      <c r="D149" s="568"/>
      <c r="E149" s="985">
        <f aca="true" t="shared" si="63" ref="E149:E160">AC132*(1+E$147)</f>
        <v>864347.9100645122</v>
      </c>
      <c r="F149" s="986">
        <f t="shared" si="61"/>
        <v>881634.8682658024</v>
      </c>
      <c r="G149" s="986">
        <f aca="true" t="shared" si="64" ref="G149:AC149">F149*(1+G$147)</f>
        <v>899267.5656311185</v>
      </c>
      <c r="H149" s="986">
        <f t="shared" si="64"/>
        <v>917252.9169437409</v>
      </c>
      <c r="I149" s="986">
        <f t="shared" si="64"/>
        <v>935597.9752826157</v>
      </c>
      <c r="J149" s="986">
        <f t="shared" si="64"/>
        <v>954309.9347882681</v>
      </c>
      <c r="K149" s="986">
        <f t="shared" si="64"/>
        <v>973396.1334840334</v>
      </c>
      <c r="L149" s="986">
        <f t="shared" si="64"/>
        <v>992864.0561537141</v>
      </c>
      <c r="M149" s="986">
        <f t="shared" si="64"/>
        <v>1012721.3372767884</v>
      </c>
      <c r="N149" s="986">
        <f t="shared" si="64"/>
        <v>1032975.7640223242</v>
      </c>
      <c r="O149" s="986">
        <f t="shared" si="64"/>
        <v>1053635.2793027707</v>
      </c>
      <c r="P149" s="986">
        <f t="shared" si="64"/>
        <v>1074707.9848888263</v>
      </c>
      <c r="Q149" s="986">
        <f t="shared" si="64"/>
        <v>1096202.144586603</v>
      </c>
      <c r="R149" s="986">
        <f t="shared" si="64"/>
        <v>1118126.187478335</v>
      </c>
      <c r="S149" s="986">
        <f t="shared" si="64"/>
        <v>1140488.7112279017</v>
      </c>
      <c r="T149" s="986">
        <f t="shared" si="64"/>
        <v>1163298.48545246</v>
      </c>
      <c r="U149" s="986">
        <f t="shared" si="64"/>
        <v>1186564.455161509</v>
      </c>
      <c r="V149" s="986">
        <f t="shared" si="64"/>
        <v>1210295.7442647393</v>
      </c>
      <c r="W149" s="986">
        <f t="shared" si="64"/>
        <v>1234501.6591500342</v>
      </c>
      <c r="X149" s="986">
        <f t="shared" si="64"/>
        <v>1259191.692333035</v>
      </c>
      <c r="Y149" s="986">
        <f t="shared" si="64"/>
        <v>1284375.5261796957</v>
      </c>
      <c r="Z149" s="986">
        <f t="shared" si="64"/>
        <v>1310063.0367032897</v>
      </c>
      <c r="AA149" s="986">
        <f t="shared" si="64"/>
        <v>1336264.2974373556</v>
      </c>
      <c r="AB149" s="986">
        <f t="shared" si="64"/>
        <v>1362989.5833861027</v>
      </c>
      <c r="AC149" s="987">
        <f t="shared" si="64"/>
        <v>1390249.3750538249</v>
      </c>
    </row>
    <row r="150" spans="2:29" s="81" customFormat="1" ht="12">
      <c r="B150" s="566">
        <f t="shared" si="60"/>
        <v>31608</v>
      </c>
      <c r="C150" s="569" t="str">
        <f t="shared" si="60"/>
        <v>Dozorčí provozu - vedoucí směny</v>
      </c>
      <c r="D150" s="568"/>
      <c r="E150" s="985">
        <f t="shared" si="63"/>
        <v>989085.7817540453</v>
      </c>
      <c r="F150" s="986">
        <f t="shared" si="61"/>
        <v>1008867.4973891262</v>
      </c>
      <c r="G150" s="986">
        <f aca="true" t="shared" si="65" ref="G150:AC150">F150*(1+G$147)</f>
        <v>1029044.8473369088</v>
      </c>
      <c r="H150" s="986">
        <f t="shared" si="65"/>
        <v>1049625.744283647</v>
      </c>
      <c r="I150" s="986">
        <f t="shared" si="65"/>
        <v>1070618.25916932</v>
      </c>
      <c r="J150" s="986">
        <f t="shared" si="65"/>
        <v>1092030.6243527066</v>
      </c>
      <c r="K150" s="986">
        <f t="shared" si="65"/>
        <v>1113871.2368397608</v>
      </c>
      <c r="L150" s="986">
        <f t="shared" si="65"/>
        <v>1136148.661576556</v>
      </c>
      <c r="M150" s="986">
        <f t="shared" si="65"/>
        <v>1158871.6348080873</v>
      </c>
      <c r="N150" s="986">
        <f t="shared" si="65"/>
        <v>1182049.067504249</v>
      </c>
      <c r="O150" s="986">
        <f t="shared" si="65"/>
        <v>1205690.048854334</v>
      </c>
      <c r="P150" s="986">
        <f t="shared" si="65"/>
        <v>1229803.8498314207</v>
      </c>
      <c r="Q150" s="986">
        <f t="shared" si="65"/>
        <v>1254399.9268280491</v>
      </c>
      <c r="R150" s="986">
        <f t="shared" si="65"/>
        <v>1279487.92536461</v>
      </c>
      <c r="S150" s="986">
        <f t="shared" si="65"/>
        <v>1305077.6838719023</v>
      </c>
      <c r="T150" s="986">
        <f t="shared" si="65"/>
        <v>1331179.2375493404</v>
      </c>
      <c r="U150" s="986">
        <f t="shared" si="65"/>
        <v>1357802.8223003272</v>
      </c>
      <c r="V150" s="986">
        <f t="shared" si="65"/>
        <v>1384958.8787463338</v>
      </c>
      <c r="W150" s="986">
        <f t="shared" si="65"/>
        <v>1412658.0563212605</v>
      </c>
      <c r="X150" s="986">
        <f t="shared" si="65"/>
        <v>1440911.2174476858</v>
      </c>
      <c r="Y150" s="986">
        <f t="shared" si="65"/>
        <v>1469729.4417966395</v>
      </c>
      <c r="Z150" s="986">
        <f t="shared" si="65"/>
        <v>1499124.0306325722</v>
      </c>
      <c r="AA150" s="986">
        <f t="shared" si="65"/>
        <v>1529106.5112452237</v>
      </c>
      <c r="AB150" s="986">
        <f t="shared" si="65"/>
        <v>1559688.6414701282</v>
      </c>
      <c r="AC150" s="987">
        <f t="shared" si="65"/>
        <v>1590882.414299531</v>
      </c>
    </row>
    <row r="151" spans="2:29" s="81" customFormat="1" ht="12">
      <c r="B151" s="566">
        <f t="shared" si="60"/>
        <v>41333</v>
      </c>
      <c r="C151" s="569" t="str">
        <f t="shared" si="60"/>
        <v>Operátor železniční dopravy</v>
      </c>
      <c r="D151" s="568"/>
      <c r="E151" s="985">
        <f t="shared" si="63"/>
        <v>618226.4531175259</v>
      </c>
      <c r="F151" s="986">
        <f t="shared" si="61"/>
        <v>630590.9821798764</v>
      </c>
      <c r="G151" s="986">
        <f aca="true" t="shared" si="66" ref="G151:AC151">F151*(1+G$147)</f>
        <v>643202.801823474</v>
      </c>
      <c r="H151" s="986">
        <f t="shared" si="66"/>
        <v>656066.8578599435</v>
      </c>
      <c r="I151" s="986">
        <f t="shared" si="66"/>
        <v>669188.1950171425</v>
      </c>
      <c r="J151" s="986">
        <f t="shared" si="66"/>
        <v>682571.9589174853</v>
      </c>
      <c r="K151" s="986">
        <f t="shared" si="66"/>
        <v>696223.398095835</v>
      </c>
      <c r="L151" s="986">
        <f t="shared" si="66"/>
        <v>710147.8660577517</v>
      </c>
      <c r="M151" s="986">
        <f t="shared" si="66"/>
        <v>724350.8233789067</v>
      </c>
      <c r="N151" s="986">
        <f t="shared" si="66"/>
        <v>738837.8398464848</v>
      </c>
      <c r="O151" s="986">
        <f t="shared" si="66"/>
        <v>753614.5966434146</v>
      </c>
      <c r="P151" s="986">
        <f t="shared" si="66"/>
        <v>768686.8885762829</v>
      </c>
      <c r="Q151" s="986">
        <f t="shared" si="66"/>
        <v>784060.6263478085</v>
      </c>
      <c r="R151" s="986">
        <f t="shared" si="66"/>
        <v>799741.8388747647</v>
      </c>
      <c r="S151" s="986">
        <f t="shared" si="66"/>
        <v>815736.6756522601</v>
      </c>
      <c r="T151" s="986">
        <f t="shared" si="66"/>
        <v>832051.4091653053</v>
      </c>
      <c r="U151" s="986">
        <f t="shared" si="66"/>
        <v>848692.4373486114</v>
      </c>
      <c r="V151" s="986">
        <f t="shared" si="66"/>
        <v>865666.2860955837</v>
      </c>
      <c r="W151" s="986">
        <f t="shared" si="66"/>
        <v>882979.6118174954</v>
      </c>
      <c r="X151" s="986">
        <f t="shared" si="66"/>
        <v>900639.2040538454</v>
      </c>
      <c r="Y151" s="986">
        <f t="shared" si="66"/>
        <v>918651.9881349223</v>
      </c>
      <c r="Z151" s="986">
        <f t="shared" si="66"/>
        <v>937025.0278976208</v>
      </c>
      <c r="AA151" s="986">
        <f t="shared" si="66"/>
        <v>955765.5284555733</v>
      </c>
      <c r="AB151" s="986">
        <f t="shared" si="66"/>
        <v>974880.8390246847</v>
      </c>
      <c r="AC151" s="987">
        <f t="shared" si="66"/>
        <v>994378.4558051785</v>
      </c>
    </row>
    <row r="152" spans="2:29" s="81" customFormat="1" ht="12">
      <c r="B152" s="566">
        <f t="shared" si="60"/>
        <v>83135</v>
      </c>
      <c r="C152" s="569" t="str">
        <f t="shared" si="60"/>
        <v>Signalista</v>
      </c>
      <c r="D152" s="568"/>
      <c r="E152" s="985">
        <f t="shared" si="63"/>
        <v>684454.7503398508</v>
      </c>
      <c r="F152" s="986">
        <f t="shared" si="61"/>
        <v>698143.8453466478</v>
      </c>
      <c r="G152" s="986">
        <f aca="true" t="shared" si="67" ref="G152:AC152">F152*(1+G$147)</f>
        <v>712106.7222535807</v>
      </c>
      <c r="H152" s="986">
        <f t="shared" si="67"/>
        <v>726348.8566986523</v>
      </c>
      <c r="I152" s="986">
        <f t="shared" si="67"/>
        <v>740875.8338326253</v>
      </c>
      <c r="J152" s="986">
        <f t="shared" si="67"/>
        <v>755693.3505092778</v>
      </c>
      <c r="K152" s="986">
        <f t="shared" si="67"/>
        <v>770807.2175194634</v>
      </c>
      <c r="L152" s="986">
        <f t="shared" si="67"/>
        <v>786223.3618698526</v>
      </c>
      <c r="M152" s="986">
        <f t="shared" si="67"/>
        <v>801947.8291072497</v>
      </c>
      <c r="N152" s="986">
        <f t="shared" si="67"/>
        <v>817986.7856893948</v>
      </c>
      <c r="O152" s="986">
        <f t="shared" si="67"/>
        <v>834346.5214031828</v>
      </c>
      <c r="P152" s="986">
        <f t="shared" si="67"/>
        <v>851033.4518312464</v>
      </c>
      <c r="Q152" s="986">
        <f t="shared" si="67"/>
        <v>868054.1208678713</v>
      </c>
      <c r="R152" s="986">
        <f t="shared" si="67"/>
        <v>885415.2032852288</v>
      </c>
      <c r="S152" s="986">
        <f t="shared" si="67"/>
        <v>903123.5073509334</v>
      </c>
      <c r="T152" s="986">
        <f t="shared" si="67"/>
        <v>921185.9774979521</v>
      </c>
      <c r="U152" s="986">
        <f t="shared" si="67"/>
        <v>939609.6970479111</v>
      </c>
      <c r="V152" s="986">
        <f t="shared" si="67"/>
        <v>958401.8909888694</v>
      </c>
      <c r="W152" s="986">
        <f t="shared" si="67"/>
        <v>977569.9288086467</v>
      </c>
      <c r="X152" s="986">
        <f t="shared" si="67"/>
        <v>997121.3273848197</v>
      </c>
      <c r="Y152" s="986">
        <f t="shared" si="67"/>
        <v>1017063.7539325162</v>
      </c>
      <c r="Z152" s="986">
        <f t="shared" si="67"/>
        <v>1037405.0290111665</v>
      </c>
      <c r="AA152" s="986">
        <f t="shared" si="67"/>
        <v>1058153.1295913898</v>
      </c>
      <c r="AB152" s="986">
        <f t="shared" si="67"/>
        <v>1079316.1921832175</v>
      </c>
      <c r="AC152" s="987">
        <f t="shared" si="67"/>
        <v>1100902.5160268818</v>
      </c>
    </row>
    <row r="153" spans="2:29" s="81" customFormat="1" ht="12">
      <c r="B153" s="566">
        <f t="shared" si="60"/>
        <v>83137</v>
      </c>
      <c r="C153" s="569" t="str">
        <f t="shared" si="60"/>
        <v>Výhybkář</v>
      </c>
      <c r="D153" s="568"/>
      <c r="E153" s="985">
        <f t="shared" si="63"/>
        <v>568267.2730825047</v>
      </c>
      <c r="F153" s="986">
        <f t="shared" si="61"/>
        <v>579632.6185441548</v>
      </c>
      <c r="G153" s="986">
        <f aca="true" t="shared" si="68" ref="G153:AC153">F153*(1+G$147)</f>
        <v>591225.270915038</v>
      </c>
      <c r="H153" s="986">
        <f t="shared" si="68"/>
        <v>603049.7763333387</v>
      </c>
      <c r="I153" s="986">
        <f t="shared" si="68"/>
        <v>615110.7718600055</v>
      </c>
      <c r="J153" s="986">
        <f t="shared" si="68"/>
        <v>627412.9872972056</v>
      </c>
      <c r="K153" s="986">
        <f t="shared" si="68"/>
        <v>639961.2470431498</v>
      </c>
      <c r="L153" s="986">
        <f t="shared" si="68"/>
        <v>652760.4719840128</v>
      </c>
      <c r="M153" s="986">
        <f t="shared" si="68"/>
        <v>665815.681423693</v>
      </c>
      <c r="N153" s="986">
        <f t="shared" si="68"/>
        <v>679131.9950521669</v>
      </c>
      <c r="O153" s="986">
        <f t="shared" si="68"/>
        <v>692714.6349532102</v>
      </c>
      <c r="P153" s="986">
        <f t="shared" si="68"/>
        <v>706568.9276522745</v>
      </c>
      <c r="Q153" s="986">
        <f t="shared" si="68"/>
        <v>720700.3062053199</v>
      </c>
      <c r="R153" s="986">
        <f t="shared" si="68"/>
        <v>735114.3123294264</v>
      </c>
      <c r="S153" s="986">
        <f t="shared" si="68"/>
        <v>749816.598576015</v>
      </c>
      <c r="T153" s="986">
        <f t="shared" si="68"/>
        <v>764812.9305475353</v>
      </c>
      <c r="U153" s="986">
        <f t="shared" si="68"/>
        <v>780109.189158486</v>
      </c>
      <c r="V153" s="986">
        <f t="shared" si="68"/>
        <v>795711.3729416557</v>
      </c>
      <c r="W153" s="986">
        <f t="shared" si="68"/>
        <v>811625.6004004888</v>
      </c>
      <c r="X153" s="986">
        <f t="shared" si="68"/>
        <v>827858.1124084987</v>
      </c>
      <c r="Y153" s="986">
        <f t="shared" si="68"/>
        <v>844415.2746566687</v>
      </c>
      <c r="Z153" s="986">
        <f t="shared" si="68"/>
        <v>861303.580149802</v>
      </c>
      <c r="AA153" s="986">
        <f t="shared" si="68"/>
        <v>878529.6517527981</v>
      </c>
      <c r="AB153" s="986">
        <f t="shared" si="68"/>
        <v>896100.2447878541</v>
      </c>
      <c r="AC153" s="987">
        <f t="shared" si="68"/>
        <v>914022.2496836112</v>
      </c>
    </row>
    <row r="154" spans="2:29" s="81" customFormat="1" ht="12">
      <c r="B154" s="566">
        <f t="shared" si="60"/>
        <v>83141</v>
      </c>
      <c r="C154" s="569" t="str">
        <f t="shared" si="60"/>
        <v>Staniční dozorce</v>
      </c>
      <c r="D154" s="568"/>
      <c r="E154" s="985">
        <f t="shared" si="63"/>
        <v>648102.2341365538</v>
      </c>
      <c r="F154" s="986">
        <f t="shared" si="61"/>
        <v>661064.2788192849</v>
      </c>
      <c r="G154" s="986">
        <f aca="true" t="shared" si="69" ref="G154:AC154">F154*(1+G$147)</f>
        <v>674285.5643956705</v>
      </c>
      <c r="H154" s="986">
        <f t="shared" si="69"/>
        <v>687771.2756835839</v>
      </c>
      <c r="I154" s="986">
        <f t="shared" si="69"/>
        <v>701526.7011972556</v>
      </c>
      <c r="J154" s="986">
        <f t="shared" si="69"/>
        <v>715557.2352212007</v>
      </c>
      <c r="K154" s="986">
        <f t="shared" si="69"/>
        <v>729868.3799256248</v>
      </c>
      <c r="L154" s="986">
        <f t="shared" si="69"/>
        <v>744465.7475241374</v>
      </c>
      <c r="M154" s="986">
        <f t="shared" si="69"/>
        <v>759355.0624746202</v>
      </c>
      <c r="N154" s="986">
        <f t="shared" si="69"/>
        <v>774542.1637241126</v>
      </c>
      <c r="O154" s="986">
        <f t="shared" si="69"/>
        <v>790033.0069985949</v>
      </c>
      <c r="P154" s="986">
        <f t="shared" si="69"/>
        <v>805833.6671385667</v>
      </c>
      <c r="Q154" s="986">
        <f t="shared" si="69"/>
        <v>821950.3404813381</v>
      </c>
      <c r="R154" s="986">
        <f t="shared" si="69"/>
        <v>838389.3472909649</v>
      </c>
      <c r="S154" s="986">
        <f t="shared" si="69"/>
        <v>855157.1342367842</v>
      </c>
      <c r="T154" s="986">
        <f t="shared" si="69"/>
        <v>872260.2769215199</v>
      </c>
      <c r="U154" s="986">
        <f t="shared" si="69"/>
        <v>889705.4824599503</v>
      </c>
      <c r="V154" s="986">
        <f t="shared" si="69"/>
        <v>907499.5921091493</v>
      </c>
      <c r="W154" s="986">
        <f t="shared" si="69"/>
        <v>925649.5839513324</v>
      </c>
      <c r="X154" s="986">
        <f t="shared" si="69"/>
        <v>944162.575630359</v>
      </c>
      <c r="Y154" s="986">
        <f t="shared" si="69"/>
        <v>963045.8271429662</v>
      </c>
      <c r="Z154" s="986">
        <f t="shared" si="69"/>
        <v>982306.7436858256</v>
      </c>
      <c r="AA154" s="986">
        <f t="shared" si="69"/>
        <v>1001952.8785595421</v>
      </c>
      <c r="AB154" s="986">
        <f t="shared" si="69"/>
        <v>1021991.936130733</v>
      </c>
      <c r="AC154" s="987">
        <f t="shared" si="69"/>
        <v>1042431.7748533477</v>
      </c>
    </row>
    <row r="155" spans="2:29" s="81" customFormat="1" ht="12">
      <c r="B155" s="566">
        <f t="shared" si="60"/>
        <v>83142</v>
      </c>
      <c r="C155" s="569" t="str">
        <f t="shared" si="60"/>
        <v>Dozorce výhybek</v>
      </c>
      <c r="D155" s="568"/>
      <c r="E155" s="985">
        <f t="shared" si="63"/>
        <v>604220.5132815441</v>
      </c>
      <c r="F155" s="986">
        <f t="shared" si="61"/>
        <v>616304.923547175</v>
      </c>
      <c r="G155" s="986">
        <f aca="true" t="shared" si="70" ref="G155:AC155">F155*(1+G$147)</f>
        <v>628631.0220181185</v>
      </c>
      <c r="H155" s="986">
        <f t="shared" si="70"/>
        <v>641203.6424584809</v>
      </c>
      <c r="I155" s="986">
        <f t="shared" si="70"/>
        <v>654027.7153076505</v>
      </c>
      <c r="J155" s="986">
        <f t="shared" si="70"/>
        <v>667108.2696138035</v>
      </c>
      <c r="K155" s="986">
        <f t="shared" si="70"/>
        <v>680450.4350060796</v>
      </c>
      <c r="L155" s="986">
        <f t="shared" si="70"/>
        <v>694059.4437062013</v>
      </c>
      <c r="M155" s="986">
        <f t="shared" si="70"/>
        <v>707940.6325803254</v>
      </c>
      <c r="N155" s="986">
        <f t="shared" si="70"/>
        <v>722099.4452319319</v>
      </c>
      <c r="O155" s="986">
        <f t="shared" si="70"/>
        <v>736541.4341365705</v>
      </c>
      <c r="P155" s="986">
        <f t="shared" si="70"/>
        <v>751272.2628193019</v>
      </c>
      <c r="Q155" s="986">
        <f t="shared" si="70"/>
        <v>766297.708075688</v>
      </c>
      <c r="R155" s="986">
        <f t="shared" si="70"/>
        <v>781623.6622372018</v>
      </c>
      <c r="S155" s="986">
        <f t="shared" si="70"/>
        <v>797256.1354819458</v>
      </c>
      <c r="T155" s="986">
        <f t="shared" si="70"/>
        <v>813201.2581915847</v>
      </c>
      <c r="U155" s="986">
        <f t="shared" si="70"/>
        <v>829465.2833554164</v>
      </c>
      <c r="V155" s="986">
        <f t="shared" si="70"/>
        <v>846054.5890225248</v>
      </c>
      <c r="W155" s="986">
        <f t="shared" si="70"/>
        <v>862975.6808029753</v>
      </c>
      <c r="X155" s="986">
        <f t="shared" si="70"/>
        <v>880235.1944190349</v>
      </c>
      <c r="Y155" s="986">
        <f t="shared" si="70"/>
        <v>897839.8983074155</v>
      </c>
      <c r="Z155" s="986">
        <f t="shared" si="70"/>
        <v>915796.6962735639</v>
      </c>
      <c r="AA155" s="986">
        <f t="shared" si="70"/>
        <v>934112.6301990352</v>
      </c>
      <c r="AB155" s="986">
        <f t="shared" si="70"/>
        <v>952794.8828030159</v>
      </c>
      <c r="AC155" s="987">
        <f t="shared" si="70"/>
        <v>971850.7804590762</v>
      </c>
    </row>
    <row r="156" spans="2:29" s="81" customFormat="1" ht="12">
      <c r="B156" s="566">
        <f t="shared" si="60"/>
        <v>83143</v>
      </c>
      <c r="C156" s="569" t="str">
        <f t="shared" si="60"/>
        <v>Závorář</v>
      </c>
      <c r="D156" s="568"/>
      <c r="E156" s="985">
        <f t="shared" si="63"/>
        <v>531706.8389599397</v>
      </c>
      <c r="F156" s="986">
        <f t="shared" si="61"/>
        <v>542340.9757391384</v>
      </c>
      <c r="G156" s="986">
        <f aca="true" t="shared" si="71" ref="G156:AC156">F156*(1+G$147)</f>
        <v>553187.7952539212</v>
      </c>
      <c r="H156" s="986">
        <f t="shared" si="71"/>
        <v>564251.5511589997</v>
      </c>
      <c r="I156" s="986">
        <f t="shared" si="71"/>
        <v>575536.5821821797</v>
      </c>
      <c r="J156" s="986">
        <f t="shared" si="71"/>
        <v>587047.3138258233</v>
      </c>
      <c r="K156" s="986">
        <f t="shared" si="71"/>
        <v>598788.2601023397</v>
      </c>
      <c r="L156" s="986">
        <f t="shared" si="71"/>
        <v>610764.0253043865</v>
      </c>
      <c r="M156" s="986">
        <f t="shared" si="71"/>
        <v>622979.3058104742</v>
      </c>
      <c r="N156" s="986">
        <f t="shared" si="71"/>
        <v>635438.8919266837</v>
      </c>
      <c r="O156" s="986">
        <f t="shared" si="71"/>
        <v>648147.6697652173</v>
      </c>
      <c r="P156" s="986">
        <f t="shared" si="71"/>
        <v>661110.6231605217</v>
      </c>
      <c r="Q156" s="986">
        <f t="shared" si="71"/>
        <v>674332.8356237322</v>
      </c>
      <c r="R156" s="986">
        <f t="shared" si="71"/>
        <v>687819.4923362068</v>
      </c>
      <c r="S156" s="986">
        <f t="shared" si="71"/>
        <v>701575.882182931</v>
      </c>
      <c r="T156" s="986">
        <f t="shared" si="71"/>
        <v>715607.3998265896</v>
      </c>
      <c r="U156" s="986">
        <f t="shared" si="71"/>
        <v>729919.5478231214</v>
      </c>
      <c r="V156" s="986">
        <f t="shared" si="71"/>
        <v>744517.9387795839</v>
      </c>
      <c r="W156" s="986">
        <f t="shared" si="71"/>
        <v>759408.2975551756</v>
      </c>
      <c r="X156" s="986">
        <f t="shared" si="71"/>
        <v>774596.4635062792</v>
      </c>
      <c r="Y156" s="986">
        <f t="shared" si="71"/>
        <v>790088.3927764047</v>
      </c>
      <c r="Z156" s="986">
        <f t="shared" si="71"/>
        <v>805890.1606319329</v>
      </c>
      <c r="AA156" s="986">
        <f t="shared" si="71"/>
        <v>822007.9638445716</v>
      </c>
      <c r="AB156" s="986">
        <f t="shared" si="71"/>
        <v>838448.1231214631</v>
      </c>
      <c r="AC156" s="987">
        <f t="shared" si="71"/>
        <v>855217.0855838924</v>
      </c>
    </row>
    <row r="157" spans="2:29" s="81" customFormat="1" ht="12">
      <c r="B157" s="566">
        <f t="shared" si="60"/>
        <v>83144</v>
      </c>
      <c r="C157" s="569" t="str">
        <f t="shared" si="60"/>
        <v>Závorář s prodejem jízdenek</v>
      </c>
      <c r="D157" s="568"/>
      <c r="E157" s="985">
        <f t="shared" si="63"/>
        <v>574721.9284877361</v>
      </c>
      <c r="F157" s="986">
        <f t="shared" si="61"/>
        <v>586216.3670574909</v>
      </c>
      <c r="G157" s="986">
        <f aca="true" t="shared" si="72" ref="G157:AC157">F157*(1+G$147)</f>
        <v>597940.6943986407</v>
      </c>
      <c r="H157" s="986">
        <f t="shared" si="72"/>
        <v>609899.5082866135</v>
      </c>
      <c r="I157" s="986">
        <f t="shared" si="72"/>
        <v>622097.4984523458</v>
      </c>
      <c r="J157" s="986">
        <f t="shared" si="72"/>
        <v>634539.4484213928</v>
      </c>
      <c r="K157" s="986">
        <f t="shared" si="72"/>
        <v>647230.2373898207</v>
      </c>
      <c r="L157" s="986">
        <f t="shared" si="72"/>
        <v>660174.8421376172</v>
      </c>
      <c r="M157" s="986">
        <f t="shared" si="72"/>
        <v>673378.3389803695</v>
      </c>
      <c r="N157" s="986">
        <f t="shared" si="72"/>
        <v>686845.905759977</v>
      </c>
      <c r="O157" s="986">
        <f t="shared" si="72"/>
        <v>700582.8238751765</v>
      </c>
      <c r="P157" s="986">
        <f t="shared" si="72"/>
        <v>714594.4803526801</v>
      </c>
      <c r="Q157" s="986">
        <f t="shared" si="72"/>
        <v>728886.3699597337</v>
      </c>
      <c r="R157" s="986">
        <f t="shared" si="72"/>
        <v>743464.0973589284</v>
      </c>
      <c r="S157" s="986">
        <f t="shared" si="72"/>
        <v>758333.379306107</v>
      </c>
      <c r="T157" s="986">
        <f t="shared" si="72"/>
        <v>773500.0468922291</v>
      </c>
      <c r="U157" s="986">
        <f t="shared" si="72"/>
        <v>788970.0478300737</v>
      </c>
      <c r="V157" s="986">
        <f t="shared" si="72"/>
        <v>804749.4487866752</v>
      </c>
      <c r="W157" s="986">
        <f t="shared" si="72"/>
        <v>820844.4377624088</v>
      </c>
      <c r="X157" s="986">
        <f t="shared" si="72"/>
        <v>837261.3265176569</v>
      </c>
      <c r="Y157" s="986">
        <f t="shared" si="72"/>
        <v>854006.5530480101</v>
      </c>
      <c r="Z157" s="986">
        <f t="shared" si="72"/>
        <v>871086.6841089703</v>
      </c>
      <c r="AA157" s="986">
        <f t="shared" si="72"/>
        <v>888508.4177911498</v>
      </c>
      <c r="AB157" s="986">
        <f t="shared" si="72"/>
        <v>906278.5861469728</v>
      </c>
      <c r="AC157" s="987">
        <f t="shared" si="72"/>
        <v>924404.1578699123</v>
      </c>
    </row>
    <row r="158" spans="2:29" s="81" customFormat="1" ht="12">
      <c r="B158" s="566">
        <f t="shared" si="60"/>
        <v>83145</v>
      </c>
      <c r="C158" s="569" t="str">
        <f t="shared" si="60"/>
        <v>Hradlář - hláskař</v>
      </c>
      <c r="D158" s="568"/>
      <c r="E158" s="985">
        <f t="shared" si="63"/>
        <v>562156.694233937</v>
      </c>
      <c r="F158" s="986">
        <f t="shared" si="61"/>
        <v>573399.8281186157</v>
      </c>
      <c r="G158" s="986">
        <f aca="true" t="shared" si="73" ref="G158:AC158">F158*(1+G$147)</f>
        <v>584867.824680988</v>
      </c>
      <c r="H158" s="986">
        <f t="shared" si="73"/>
        <v>596565.1811746077</v>
      </c>
      <c r="I158" s="986">
        <f t="shared" si="73"/>
        <v>608496.4847980998</v>
      </c>
      <c r="J158" s="986">
        <f t="shared" si="73"/>
        <v>620666.4144940618</v>
      </c>
      <c r="K158" s="986">
        <f t="shared" si="73"/>
        <v>633079.7427839431</v>
      </c>
      <c r="L158" s="986">
        <f t="shared" si="73"/>
        <v>645741.3376396219</v>
      </c>
      <c r="M158" s="986">
        <f t="shared" si="73"/>
        <v>658656.1643924144</v>
      </c>
      <c r="N158" s="986">
        <f t="shared" si="73"/>
        <v>671829.2876802627</v>
      </c>
      <c r="O158" s="986">
        <f t="shared" si="73"/>
        <v>685265.8734338679</v>
      </c>
      <c r="P158" s="986">
        <f t="shared" si="73"/>
        <v>698971.1909025453</v>
      </c>
      <c r="Q158" s="986">
        <f t="shared" si="73"/>
        <v>712950.6147205962</v>
      </c>
      <c r="R158" s="986">
        <f t="shared" si="73"/>
        <v>727209.6270150081</v>
      </c>
      <c r="S158" s="986">
        <f t="shared" si="73"/>
        <v>741753.8195553083</v>
      </c>
      <c r="T158" s="986">
        <f t="shared" si="73"/>
        <v>756588.8959464144</v>
      </c>
      <c r="U158" s="986">
        <f t="shared" si="73"/>
        <v>771720.6738653427</v>
      </c>
      <c r="V158" s="986">
        <f t="shared" si="73"/>
        <v>787155.0873426496</v>
      </c>
      <c r="W158" s="986">
        <f t="shared" si="73"/>
        <v>802898.1890895026</v>
      </c>
      <c r="X158" s="986">
        <f t="shared" si="73"/>
        <v>818956.1528712927</v>
      </c>
      <c r="Y158" s="986">
        <f t="shared" si="73"/>
        <v>835335.2759287185</v>
      </c>
      <c r="Z158" s="986">
        <f t="shared" si="73"/>
        <v>852041.9814472928</v>
      </c>
      <c r="AA158" s="986">
        <f t="shared" si="73"/>
        <v>869082.8210762388</v>
      </c>
      <c r="AB158" s="986">
        <f t="shared" si="73"/>
        <v>886464.4774977636</v>
      </c>
      <c r="AC158" s="987">
        <f t="shared" si="73"/>
        <v>904193.7670477189</v>
      </c>
    </row>
    <row r="159" spans="2:29" s="81" customFormat="1" ht="12">
      <c r="B159" s="566">
        <f t="shared" si="60"/>
        <v>83146</v>
      </c>
      <c r="C159" s="569" t="str">
        <f t="shared" si="60"/>
        <v>Hradlář - hláskař s prodejem jízdenek</v>
      </c>
      <c r="D159" s="568"/>
      <c r="E159" s="985">
        <f t="shared" si="63"/>
        <v>553276.9430977772</v>
      </c>
      <c r="F159" s="986">
        <f t="shared" si="61"/>
        <v>564342.4819597327</v>
      </c>
      <c r="G159" s="986">
        <f aca="true" t="shared" si="74" ref="G159:AC159">F159*(1+G$147)</f>
        <v>575629.3315989274</v>
      </c>
      <c r="H159" s="986">
        <f t="shared" si="74"/>
        <v>587141.9182309059</v>
      </c>
      <c r="I159" s="986">
        <f t="shared" si="74"/>
        <v>598884.756595524</v>
      </c>
      <c r="J159" s="986">
        <f t="shared" si="74"/>
        <v>610862.4517274345</v>
      </c>
      <c r="K159" s="986">
        <f t="shared" si="74"/>
        <v>623079.7007619832</v>
      </c>
      <c r="L159" s="986">
        <f t="shared" si="74"/>
        <v>635541.2947772228</v>
      </c>
      <c r="M159" s="986">
        <f t="shared" si="74"/>
        <v>648252.1206727673</v>
      </c>
      <c r="N159" s="986">
        <f t="shared" si="74"/>
        <v>661217.1630862226</v>
      </c>
      <c r="O159" s="986">
        <f t="shared" si="74"/>
        <v>674441.506347947</v>
      </c>
      <c r="P159" s="986">
        <f t="shared" si="74"/>
        <v>687930.336474906</v>
      </c>
      <c r="Q159" s="986">
        <f t="shared" si="74"/>
        <v>701688.9432044041</v>
      </c>
      <c r="R159" s="986">
        <f t="shared" si="74"/>
        <v>715722.7220684922</v>
      </c>
      <c r="S159" s="986">
        <f t="shared" si="74"/>
        <v>730037.1765098621</v>
      </c>
      <c r="T159" s="986">
        <f t="shared" si="74"/>
        <v>744637.9200400594</v>
      </c>
      <c r="U159" s="986">
        <f t="shared" si="74"/>
        <v>759530.6784408606</v>
      </c>
      <c r="V159" s="986">
        <f t="shared" si="74"/>
        <v>774721.2920096779</v>
      </c>
      <c r="W159" s="986">
        <f t="shared" si="74"/>
        <v>790215.7178498714</v>
      </c>
      <c r="X159" s="986">
        <f t="shared" si="74"/>
        <v>806020.0322068689</v>
      </c>
      <c r="Y159" s="986">
        <f t="shared" si="74"/>
        <v>822140.4328510063</v>
      </c>
      <c r="Z159" s="986">
        <f t="shared" si="74"/>
        <v>838583.2415080264</v>
      </c>
      <c r="AA159" s="986">
        <f t="shared" si="74"/>
        <v>855354.9063381869</v>
      </c>
      <c r="AB159" s="986">
        <f t="shared" si="74"/>
        <v>872462.0044649506</v>
      </c>
      <c r="AC159" s="987">
        <f t="shared" si="74"/>
        <v>889911.2445542497</v>
      </c>
    </row>
    <row r="160" spans="2:29" s="81" customFormat="1" ht="12.6" thickBot="1">
      <c r="B160" s="570">
        <f t="shared" si="60"/>
        <v>93398</v>
      </c>
      <c r="C160" s="571" t="str">
        <f t="shared" si="60"/>
        <v>Dělník v dopravě - staniční dělník</v>
      </c>
      <c r="D160" s="572"/>
      <c r="E160" s="988">
        <f t="shared" si="63"/>
        <v>416904.867837183</v>
      </c>
      <c r="F160" s="989">
        <f t="shared" si="61"/>
        <v>425242.96519392665</v>
      </c>
      <c r="G160" s="989">
        <f aca="true" t="shared" si="75" ref="G160:AC160">F160*(1+G$147)</f>
        <v>433747.8244978052</v>
      </c>
      <c r="H160" s="989">
        <f t="shared" si="75"/>
        <v>442422.78098776133</v>
      </c>
      <c r="I160" s="989">
        <f t="shared" si="75"/>
        <v>451271.2366075166</v>
      </c>
      <c r="J160" s="989">
        <f t="shared" si="75"/>
        <v>460296.6613396669</v>
      </c>
      <c r="K160" s="989">
        <f t="shared" si="75"/>
        <v>469502.5945664603</v>
      </c>
      <c r="L160" s="989">
        <f t="shared" si="75"/>
        <v>478892.6464577895</v>
      </c>
      <c r="M160" s="989">
        <f t="shared" si="75"/>
        <v>488470.49938694533</v>
      </c>
      <c r="N160" s="989">
        <f t="shared" si="75"/>
        <v>498239.90937468427</v>
      </c>
      <c r="O160" s="989">
        <f t="shared" si="75"/>
        <v>508204.70756217797</v>
      </c>
      <c r="P160" s="989">
        <f t="shared" si="75"/>
        <v>518368.80171342153</v>
      </c>
      <c r="Q160" s="989">
        <f t="shared" si="75"/>
        <v>528736.17774769</v>
      </c>
      <c r="R160" s="989">
        <f t="shared" si="75"/>
        <v>539310.9013026438</v>
      </c>
      <c r="S160" s="989">
        <f t="shared" si="75"/>
        <v>550097.1193286967</v>
      </c>
      <c r="T160" s="989">
        <f t="shared" si="75"/>
        <v>561099.0617152707</v>
      </c>
      <c r="U160" s="989">
        <f t="shared" si="75"/>
        <v>572321.0429495762</v>
      </c>
      <c r="V160" s="989">
        <f t="shared" si="75"/>
        <v>583767.4638085677</v>
      </c>
      <c r="W160" s="989">
        <f t="shared" si="75"/>
        <v>595442.8130847391</v>
      </c>
      <c r="X160" s="989">
        <f t="shared" si="75"/>
        <v>607351.669346434</v>
      </c>
      <c r="Y160" s="989">
        <f t="shared" si="75"/>
        <v>619498.7027333627</v>
      </c>
      <c r="Z160" s="989">
        <f t="shared" si="75"/>
        <v>631888.67678803</v>
      </c>
      <c r="AA160" s="989">
        <f t="shared" si="75"/>
        <v>644526.4503237905</v>
      </c>
      <c r="AB160" s="989">
        <f t="shared" si="75"/>
        <v>657416.9793302664</v>
      </c>
      <c r="AC160" s="990">
        <f t="shared" si="75"/>
        <v>670565.3189168717</v>
      </c>
    </row>
    <row r="161" spans="2:29" s="81" customFormat="1" ht="13.2">
      <c r="B161" s="301"/>
      <c r="C161" s="301"/>
      <c r="D161" s="301"/>
      <c r="E161" s="302"/>
      <c r="F161" s="302"/>
      <c r="G161" s="303"/>
      <c r="H161" s="303"/>
      <c r="I161" s="303"/>
      <c r="J161" s="303"/>
      <c r="K161" s="301"/>
      <c r="L161" s="301"/>
      <c r="M161" s="301"/>
      <c r="N161" s="301"/>
      <c r="O161" s="301"/>
      <c r="P161" s="301"/>
      <c r="Q161" s="301"/>
      <c r="R161" s="301"/>
      <c r="S161" s="301"/>
      <c r="T161" s="304"/>
      <c r="U161" s="304"/>
      <c r="V161" s="304"/>
      <c r="W161" s="304"/>
      <c r="X161" s="304"/>
      <c r="Y161" s="304"/>
      <c r="Z161" s="304"/>
      <c r="AA161" s="304"/>
      <c r="AB161" s="304"/>
      <c r="AC161" s="304"/>
    </row>
    <row r="162" spans="2:29" s="81" customFormat="1" ht="13.8" thickBot="1">
      <c r="B162" s="301"/>
      <c r="C162" s="301"/>
      <c r="D162" s="301"/>
      <c r="E162" s="301"/>
      <c r="F162" s="301"/>
      <c r="G162" s="301"/>
      <c r="H162" s="301"/>
      <c r="I162" s="301"/>
      <c r="J162" s="301"/>
      <c r="K162" s="301"/>
      <c r="L162" s="301"/>
      <c r="M162" s="301"/>
      <c r="N162" s="301"/>
      <c r="O162" s="301"/>
      <c r="P162" s="301"/>
      <c r="Q162" s="301"/>
      <c r="R162" s="301"/>
      <c r="S162" s="301"/>
      <c r="T162" s="304"/>
      <c r="U162" s="304"/>
      <c r="V162" s="304"/>
      <c r="W162" s="304"/>
      <c r="X162" s="304"/>
      <c r="Y162" s="304"/>
      <c r="Z162" s="304"/>
      <c r="AA162" s="304"/>
      <c r="AB162" s="304"/>
      <c r="AC162" s="304"/>
    </row>
    <row r="163" spans="2:29" s="81" customFormat="1" ht="13.2">
      <c r="B163" s="576" t="s">
        <v>273</v>
      </c>
      <c r="C163" s="529" t="s">
        <v>344</v>
      </c>
      <c r="D163" s="559"/>
      <c r="E163" s="1056">
        <f aca="true" t="shared" si="76" ref="E163:AC163">E128</f>
        <v>2014</v>
      </c>
      <c r="F163" s="1058">
        <f t="shared" si="76"/>
        <v>2015</v>
      </c>
      <c r="G163" s="1058">
        <f t="shared" si="76"/>
        <v>2016</v>
      </c>
      <c r="H163" s="1058">
        <f t="shared" si="76"/>
        <v>2017</v>
      </c>
      <c r="I163" s="1058">
        <f t="shared" si="76"/>
        <v>2018</v>
      </c>
      <c r="J163" s="1058">
        <f t="shared" si="76"/>
        <v>2019</v>
      </c>
      <c r="K163" s="1058">
        <f t="shared" si="76"/>
        <v>2020</v>
      </c>
      <c r="L163" s="1058">
        <f t="shared" si="76"/>
        <v>2021</v>
      </c>
      <c r="M163" s="1058">
        <f t="shared" si="76"/>
        <v>2022</v>
      </c>
      <c r="N163" s="1058">
        <f t="shared" si="76"/>
        <v>2023</v>
      </c>
      <c r="O163" s="1058">
        <f t="shared" si="76"/>
        <v>2024</v>
      </c>
      <c r="P163" s="1058">
        <f t="shared" si="76"/>
        <v>2025</v>
      </c>
      <c r="Q163" s="1058">
        <f t="shared" si="76"/>
        <v>2026</v>
      </c>
      <c r="R163" s="1058">
        <f t="shared" si="76"/>
        <v>2027</v>
      </c>
      <c r="S163" s="1058">
        <f t="shared" si="76"/>
        <v>2028</v>
      </c>
      <c r="T163" s="1058">
        <f t="shared" si="76"/>
        <v>2029</v>
      </c>
      <c r="U163" s="1058">
        <f t="shared" si="76"/>
        <v>2030</v>
      </c>
      <c r="V163" s="1058">
        <f t="shared" si="76"/>
        <v>2031</v>
      </c>
      <c r="W163" s="1058">
        <f t="shared" si="76"/>
        <v>2032</v>
      </c>
      <c r="X163" s="1058">
        <f t="shared" si="76"/>
        <v>2033</v>
      </c>
      <c r="Y163" s="1058">
        <f t="shared" si="76"/>
        <v>2034</v>
      </c>
      <c r="Z163" s="1058">
        <f t="shared" si="76"/>
        <v>2035</v>
      </c>
      <c r="AA163" s="1058">
        <f t="shared" si="76"/>
        <v>2036</v>
      </c>
      <c r="AB163" s="1058">
        <f t="shared" si="76"/>
        <v>2037</v>
      </c>
      <c r="AC163" s="1074">
        <f t="shared" si="76"/>
        <v>2038</v>
      </c>
    </row>
    <row r="164" spans="2:29" s="81" customFormat="1" ht="13.8" thickBot="1">
      <c r="B164" s="560" t="s">
        <v>9</v>
      </c>
      <c r="C164" s="561" t="s">
        <v>76</v>
      </c>
      <c r="D164" s="577"/>
      <c r="E164" s="1057"/>
      <c r="F164" s="1059"/>
      <c r="G164" s="1059"/>
      <c r="H164" s="1059"/>
      <c r="I164" s="1059"/>
      <c r="J164" s="1059"/>
      <c r="K164" s="1059"/>
      <c r="L164" s="1059"/>
      <c r="M164" s="1059"/>
      <c r="N164" s="1059"/>
      <c r="O164" s="1059"/>
      <c r="P164" s="1059"/>
      <c r="Q164" s="1059"/>
      <c r="R164" s="1059"/>
      <c r="S164" s="1059"/>
      <c r="T164" s="1059"/>
      <c r="U164" s="1059"/>
      <c r="V164" s="1059"/>
      <c r="W164" s="1059"/>
      <c r="X164" s="1059"/>
      <c r="Y164" s="1059"/>
      <c r="Z164" s="1059"/>
      <c r="AA164" s="1059"/>
      <c r="AB164" s="1059"/>
      <c r="AC164" s="1075"/>
    </row>
    <row r="165" spans="2:29" s="81" customFormat="1" ht="12">
      <c r="B165" s="566">
        <f aca="true" t="shared" si="77" ref="B165:C177">B148</f>
        <v>13167</v>
      </c>
      <c r="C165" s="578" t="str">
        <f t="shared" si="77"/>
        <v>Dozorčí provozu</v>
      </c>
      <c r="D165" s="579"/>
      <c r="E165" s="305"/>
      <c r="F165" s="306"/>
      <c r="G165" s="306"/>
      <c r="H165" s="306"/>
      <c r="I165" s="306"/>
      <c r="J165" s="306"/>
      <c r="K165" s="306"/>
      <c r="L165" s="306"/>
      <c r="M165" s="306"/>
      <c r="N165" s="306"/>
      <c r="O165" s="306"/>
      <c r="P165" s="306"/>
      <c r="Q165" s="306"/>
      <c r="R165" s="306"/>
      <c r="S165" s="306"/>
      <c r="T165" s="306"/>
      <c r="U165" s="306"/>
      <c r="V165" s="306"/>
      <c r="W165" s="306"/>
      <c r="X165" s="306"/>
      <c r="Y165" s="306"/>
      <c r="Z165" s="306"/>
      <c r="AA165" s="306"/>
      <c r="AB165" s="306"/>
      <c r="AC165" s="307"/>
    </row>
    <row r="166" spans="2:29" s="81" customFormat="1" ht="12">
      <c r="B166" s="566">
        <f t="shared" si="77"/>
        <v>31606</v>
      </c>
      <c r="C166" s="580" t="str">
        <f t="shared" si="77"/>
        <v>Výpravčí</v>
      </c>
      <c r="D166" s="581"/>
      <c r="E166" s="20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9"/>
    </row>
    <row r="167" spans="2:29" s="81" customFormat="1" ht="12">
      <c r="B167" s="566">
        <f t="shared" si="77"/>
        <v>31608</v>
      </c>
      <c r="C167" s="580" t="str">
        <f t="shared" si="77"/>
        <v>Dozorčí provozu - vedoucí směny</v>
      </c>
      <c r="D167" s="581"/>
      <c r="E167" s="20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9"/>
    </row>
    <row r="168" spans="2:29" s="81" customFormat="1" ht="12">
      <c r="B168" s="566">
        <f t="shared" si="77"/>
        <v>41333</v>
      </c>
      <c r="C168" s="580" t="str">
        <f t="shared" si="77"/>
        <v>Operátor železniční dopravy</v>
      </c>
      <c r="D168" s="581"/>
      <c r="E168" s="20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9"/>
    </row>
    <row r="169" spans="2:29" s="81" customFormat="1" ht="12">
      <c r="B169" s="566">
        <f t="shared" si="77"/>
        <v>83135</v>
      </c>
      <c r="C169" s="580" t="str">
        <f t="shared" si="77"/>
        <v>Signalista</v>
      </c>
      <c r="D169" s="581"/>
      <c r="E169" s="20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9"/>
    </row>
    <row r="170" spans="2:29" s="81" customFormat="1" ht="12">
      <c r="B170" s="566">
        <f t="shared" si="77"/>
        <v>83137</v>
      </c>
      <c r="C170" s="580" t="str">
        <f t="shared" si="77"/>
        <v>Výhybkář</v>
      </c>
      <c r="D170" s="581"/>
      <c r="E170" s="20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9"/>
    </row>
    <row r="171" spans="2:29" s="81" customFormat="1" ht="12">
      <c r="B171" s="566">
        <f t="shared" si="77"/>
        <v>83141</v>
      </c>
      <c r="C171" s="580" t="str">
        <f t="shared" si="77"/>
        <v>Staniční dozorce</v>
      </c>
      <c r="D171" s="581"/>
      <c r="E171" s="20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9"/>
    </row>
    <row r="172" spans="2:29" s="81" customFormat="1" ht="12">
      <c r="B172" s="566">
        <f t="shared" si="77"/>
        <v>83142</v>
      </c>
      <c r="C172" s="580" t="str">
        <f t="shared" si="77"/>
        <v>Dozorce výhybek</v>
      </c>
      <c r="D172" s="581"/>
      <c r="E172" s="20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9"/>
    </row>
    <row r="173" spans="2:29" s="81" customFormat="1" ht="12">
      <c r="B173" s="566">
        <f t="shared" si="77"/>
        <v>83143</v>
      </c>
      <c r="C173" s="580" t="str">
        <f t="shared" si="77"/>
        <v>Závorář</v>
      </c>
      <c r="D173" s="581"/>
      <c r="E173" s="20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9"/>
    </row>
    <row r="174" spans="2:29" s="81" customFormat="1" ht="12">
      <c r="B174" s="566">
        <f t="shared" si="77"/>
        <v>83144</v>
      </c>
      <c r="C174" s="582" t="str">
        <f t="shared" si="77"/>
        <v>Závorář s prodejem jízdenek</v>
      </c>
      <c r="D174" s="581"/>
      <c r="E174" s="20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9"/>
    </row>
    <row r="175" spans="2:29" s="81" customFormat="1" ht="12">
      <c r="B175" s="566">
        <f t="shared" si="77"/>
        <v>83145</v>
      </c>
      <c r="C175" s="583" t="str">
        <f t="shared" si="77"/>
        <v>Hradlář - hláskař</v>
      </c>
      <c r="D175" s="581"/>
      <c r="E175" s="20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9"/>
    </row>
    <row r="176" spans="2:29" s="81" customFormat="1" ht="12">
      <c r="B176" s="566">
        <f t="shared" si="77"/>
        <v>83146</v>
      </c>
      <c r="C176" s="583" t="str">
        <f t="shared" si="77"/>
        <v>Hradlář - hláskař s prodejem jízdenek</v>
      </c>
      <c r="D176" s="581"/>
      <c r="E176" s="20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9"/>
    </row>
    <row r="177" spans="2:29" s="81" customFormat="1" ht="12">
      <c r="B177" s="566">
        <f t="shared" si="77"/>
        <v>93398</v>
      </c>
      <c r="C177" s="584" t="str">
        <f t="shared" si="77"/>
        <v>Dělník v dopravě - staniční dělník</v>
      </c>
      <c r="D177" s="581"/>
      <c r="E177" s="20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9"/>
    </row>
    <row r="178" spans="2:29" s="81" customFormat="1" ht="12.6" thickBot="1">
      <c r="B178" s="585"/>
      <c r="C178" s="586" t="s">
        <v>74</v>
      </c>
      <c r="D178" s="587"/>
      <c r="E178" s="588">
        <f aca="true" t="shared" si="78" ref="E178:AC178">SUM(E165:E177)</f>
        <v>0</v>
      </c>
      <c r="F178" s="589">
        <f t="shared" si="78"/>
        <v>0</v>
      </c>
      <c r="G178" s="589">
        <f t="shared" si="78"/>
        <v>0</v>
      </c>
      <c r="H178" s="589">
        <f t="shared" si="78"/>
        <v>0</v>
      </c>
      <c r="I178" s="589">
        <f t="shared" si="78"/>
        <v>0</v>
      </c>
      <c r="J178" s="589">
        <f t="shared" si="78"/>
        <v>0</v>
      </c>
      <c r="K178" s="589">
        <f t="shared" si="78"/>
        <v>0</v>
      </c>
      <c r="L178" s="589">
        <f t="shared" si="78"/>
        <v>0</v>
      </c>
      <c r="M178" s="589">
        <f t="shared" si="78"/>
        <v>0</v>
      </c>
      <c r="N178" s="589">
        <f t="shared" si="78"/>
        <v>0</v>
      </c>
      <c r="O178" s="589">
        <f t="shared" si="78"/>
        <v>0</v>
      </c>
      <c r="P178" s="589">
        <f t="shared" si="78"/>
        <v>0</v>
      </c>
      <c r="Q178" s="589">
        <f t="shared" si="78"/>
        <v>0</v>
      </c>
      <c r="R178" s="589">
        <f t="shared" si="78"/>
        <v>0</v>
      </c>
      <c r="S178" s="589">
        <f t="shared" si="78"/>
        <v>0</v>
      </c>
      <c r="T178" s="589">
        <f t="shared" si="78"/>
        <v>0</v>
      </c>
      <c r="U178" s="589">
        <f t="shared" si="78"/>
        <v>0</v>
      </c>
      <c r="V178" s="589">
        <f t="shared" si="78"/>
        <v>0</v>
      </c>
      <c r="W178" s="589">
        <f t="shared" si="78"/>
        <v>0</v>
      </c>
      <c r="X178" s="589">
        <f t="shared" si="78"/>
        <v>0</v>
      </c>
      <c r="Y178" s="589">
        <f t="shared" si="78"/>
        <v>0</v>
      </c>
      <c r="Z178" s="589">
        <f t="shared" si="78"/>
        <v>0</v>
      </c>
      <c r="AA178" s="589">
        <f t="shared" si="78"/>
        <v>0</v>
      </c>
      <c r="AB178" s="589">
        <f t="shared" si="78"/>
        <v>0</v>
      </c>
      <c r="AC178" s="590">
        <f t="shared" si="78"/>
        <v>0</v>
      </c>
    </row>
    <row r="179" spans="2:29" s="81" customFormat="1" ht="12.6" thickBot="1">
      <c r="B179" s="585"/>
      <c r="C179" s="586" t="s">
        <v>365</v>
      </c>
      <c r="D179" s="587"/>
      <c r="E179" s="308">
        <f>SUMPRODUCT($E$114:$E$126*(E$131/$D$114)/4,E165:E177-F165:F177)</f>
        <v>0</v>
      </c>
      <c r="F179" s="309">
        <f aca="true" t="shared" si="79" ref="F179:AB179">SUMPRODUCT($E$114:$E$126*(F$131/$D$114)/4,F165:F177-G165:G177)</f>
        <v>0</v>
      </c>
      <c r="G179" s="309">
        <f t="shared" si="79"/>
        <v>0</v>
      </c>
      <c r="H179" s="309">
        <f t="shared" si="79"/>
        <v>0</v>
      </c>
      <c r="I179" s="309">
        <f t="shared" si="79"/>
        <v>0</v>
      </c>
      <c r="J179" s="309">
        <f t="shared" si="79"/>
        <v>0</v>
      </c>
      <c r="K179" s="309">
        <f t="shared" si="79"/>
        <v>0</v>
      </c>
      <c r="L179" s="309">
        <f t="shared" si="79"/>
        <v>0</v>
      </c>
      <c r="M179" s="309">
        <f t="shared" si="79"/>
        <v>0</v>
      </c>
      <c r="N179" s="309">
        <f t="shared" si="79"/>
        <v>0</v>
      </c>
      <c r="O179" s="309">
        <f t="shared" si="79"/>
        <v>0</v>
      </c>
      <c r="P179" s="309">
        <f t="shared" si="79"/>
        <v>0</v>
      </c>
      <c r="Q179" s="309">
        <f t="shared" si="79"/>
        <v>0</v>
      </c>
      <c r="R179" s="309">
        <f t="shared" si="79"/>
        <v>0</v>
      </c>
      <c r="S179" s="309">
        <f t="shared" si="79"/>
        <v>0</v>
      </c>
      <c r="T179" s="309">
        <f t="shared" si="79"/>
        <v>0</v>
      </c>
      <c r="U179" s="309">
        <f t="shared" si="79"/>
        <v>0</v>
      </c>
      <c r="V179" s="309">
        <f t="shared" si="79"/>
        <v>0</v>
      </c>
      <c r="W179" s="309">
        <f t="shared" si="79"/>
        <v>0</v>
      </c>
      <c r="X179" s="309">
        <f t="shared" si="79"/>
        <v>0</v>
      </c>
      <c r="Y179" s="309">
        <f t="shared" si="79"/>
        <v>0</v>
      </c>
      <c r="Z179" s="309">
        <f t="shared" si="79"/>
        <v>0</v>
      </c>
      <c r="AA179" s="309">
        <f t="shared" si="79"/>
        <v>0</v>
      </c>
      <c r="AB179" s="309">
        <f t="shared" si="79"/>
        <v>0</v>
      </c>
      <c r="AC179" s="310">
        <f>SUMPRODUCT($E$114:$E$126*(AC$131/$D$114)/4,AC165:AC177-E183:E195)</f>
        <v>0</v>
      </c>
    </row>
    <row r="180" spans="2:29" s="81" customFormat="1" ht="10.8" thickBot="1">
      <c r="B180" s="311"/>
      <c r="C180" s="298"/>
      <c r="D180" s="299"/>
      <c r="E180" s="300"/>
      <c r="F180" s="300"/>
      <c r="G180" s="300"/>
      <c r="H180" s="300"/>
      <c r="I180" s="300"/>
      <c r="J180" s="300"/>
      <c r="K180" s="300"/>
      <c r="L180" s="300"/>
      <c r="M180" s="300"/>
      <c r="N180" s="300"/>
      <c r="O180" s="300"/>
      <c r="P180" s="300"/>
      <c r="Q180" s="300"/>
      <c r="R180" s="300"/>
      <c r="S180" s="300"/>
      <c r="T180" s="300"/>
      <c r="U180" s="300"/>
      <c r="V180" s="300"/>
      <c r="W180" s="300"/>
      <c r="X180" s="300"/>
      <c r="Y180" s="300"/>
      <c r="Z180" s="300"/>
      <c r="AA180" s="300"/>
      <c r="AB180" s="300"/>
      <c r="AC180" s="300"/>
    </row>
    <row r="181" spans="2:29" s="81" customFormat="1" ht="13.2">
      <c r="B181" s="576" t="str">
        <f>B163</f>
        <v>3.9.</v>
      </c>
      <c r="C181" s="573" t="str">
        <f>C163</f>
        <v>Počty zaměstnanců</v>
      </c>
      <c r="D181" s="574"/>
      <c r="E181" s="1056">
        <f aca="true" t="shared" si="80" ref="E181:AC181">E145</f>
        <v>2039</v>
      </c>
      <c r="F181" s="1058">
        <f t="shared" si="80"/>
        <v>2040</v>
      </c>
      <c r="G181" s="1058">
        <f t="shared" si="80"/>
        <v>2041</v>
      </c>
      <c r="H181" s="1058">
        <f t="shared" si="80"/>
        <v>2042</v>
      </c>
      <c r="I181" s="1058">
        <f t="shared" si="80"/>
        <v>2043</v>
      </c>
      <c r="J181" s="1058">
        <f t="shared" si="80"/>
        <v>2044</v>
      </c>
      <c r="K181" s="1058">
        <f t="shared" si="80"/>
        <v>2045</v>
      </c>
      <c r="L181" s="1058">
        <f t="shared" si="80"/>
        <v>2046</v>
      </c>
      <c r="M181" s="1058">
        <f t="shared" si="80"/>
        <v>2047</v>
      </c>
      <c r="N181" s="1058">
        <f t="shared" si="80"/>
        <v>2048</v>
      </c>
      <c r="O181" s="1058">
        <f t="shared" si="80"/>
        <v>2049</v>
      </c>
      <c r="P181" s="1058">
        <f t="shared" si="80"/>
        <v>2050</v>
      </c>
      <c r="Q181" s="1058">
        <f t="shared" si="80"/>
        <v>2051</v>
      </c>
      <c r="R181" s="1058">
        <f t="shared" si="80"/>
        <v>2052</v>
      </c>
      <c r="S181" s="1058">
        <f t="shared" si="80"/>
        <v>2053</v>
      </c>
      <c r="T181" s="1058">
        <f t="shared" si="80"/>
        <v>2054</v>
      </c>
      <c r="U181" s="1058">
        <f t="shared" si="80"/>
        <v>2055</v>
      </c>
      <c r="V181" s="1058">
        <f t="shared" si="80"/>
        <v>2056</v>
      </c>
      <c r="W181" s="1058">
        <f t="shared" si="80"/>
        <v>2057</v>
      </c>
      <c r="X181" s="1058">
        <f t="shared" si="80"/>
        <v>2058</v>
      </c>
      <c r="Y181" s="1058">
        <f t="shared" si="80"/>
        <v>2059</v>
      </c>
      <c r="Z181" s="1058">
        <f t="shared" si="80"/>
        <v>2060</v>
      </c>
      <c r="AA181" s="1058">
        <f t="shared" si="80"/>
        <v>2061</v>
      </c>
      <c r="AB181" s="1058">
        <f t="shared" si="80"/>
        <v>2062</v>
      </c>
      <c r="AC181" s="1074">
        <f t="shared" si="80"/>
        <v>2063</v>
      </c>
    </row>
    <row r="182" spans="2:29" s="81" customFormat="1" ht="13.8" thickBot="1">
      <c r="B182" s="560" t="s">
        <v>11</v>
      </c>
      <c r="C182" s="561" t="s">
        <v>76</v>
      </c>
      <c r="D182" s="591"/>
      <c r="E182" s="1057"/>
      <c r="F182" s="1059"/>
      <c r="G182" s="1059"/>
      <c r="H182" s="1059"/>
      <c r="I182" s="1059"/>
      <c r="J182" s="1059"/>
      <c r="K182" s="1059"/>
      <c r="L182" s="1059"/>
      <c r="M182" s="1059"/>
      <c r="N182" s="1059"/>
      <c r="O182" s="1059"/>
      <c r="P182" s="1059"/>
      <c r="Q182" s="1059"/>
      <c r="R182" s="1059"/>
      <c r="S182" s="1059"/>
      <c r="T182" s="1059"/>
      <c r="U182" s="1059"/>
      <c r="V182" s="1059"/>
      <c r="W182" s="1059"/>
      <c r="X182" s="1059"/>
      <c r="Y182" s="1059"/>
      <c r="Z182" s="1059"/>
      <c r="AA182" s="1059"/>
      <c r="AB182" s="1059"/>
      <c r="AC182" s="1075"/>
    </row>
    <row r="183" spans="2:29" s="81" customFormat="1" ht="12">
      <c r="B183" s="566">
        <f aca="true" t="shared" si="81" ref="B183:C195">B165</f>
        <v>13167</v>
      </c>
      <c r="C183" s="578" t="str">
        <f t="shared" si="81"/>
        <v>Dozorčí provozu</v>
      </c>
      <c r="D183" s="579"/>
      <c r="E183" s="305"/>
      <c r="F183" s="306"/>
      <c r="G183" s="306"/>
      <c r="H183" s="306"/>
      <c r="I183" s="306"/>
      <c r="J183" s="306"/>
      <c r="K183" s="306"/>
      <c r="L183" s="306"/>
      <c r="M183" s="306"/>
      <c r="N183" s="306"/>
      <c r="O183" s="306"/>
      <c r="P183" s="306"/>
      <c r="Q183" s="306"/>
      <c r="R183" s="306"/>
      <c r="S183" s="306"/>
      <c r="T183" s="306"/>
      <c r="U183" s="306"/>
      <c r="V183" s="306"/>
      <c r="W183" s="306"/>
      <c r="X183" s="306"/>
      <c r="Y183" s="306"/>
      <c r="Z183" s="306"/>
      <c r="AA183" s="306"/>
      <c r="AB183" s="306"/>
      <c r="AC183" s="307"/>
    </row>
    <row r="184" spans="2:29" s="81" customFormat="1" ht="12">
      <c r="B184" s="566">
        <f t="shared" si="81"/>
        <v>31606</v>
      </c>
      <c r="C184" s="580" t="str">
        <f t="shared" si="81"/>
        <v>Výpravčí</v>
      </c>
      <c r="D184" s="581"/>
      <c r="E184" s="20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9"/>
    </row>
    <row r="185" spans="2:29" s="81" customFormat="1" ht="12">
      <c r="B185" s="566">
        <f t="shared" si="81"/>
        <v>31608</v>
      </c>
      <c r="C185" s="580" t="str">
        <f t="shared" si="81"/>
        <v>Dozorčí provozu - vedoucí směny</v>
      </c>
      <c r="D185" s="581"/>
      <c r="E185" s="20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9"/>
    </row>
    <row r="186" spans="2:29" s="81" customFormat="1" ht="12">
      <c r="B186" s="566">
        <f t="shared" si="81"/>
        <v>41333</v>
      </c>
      <c r="C186" s="580" t="str">
        <f t="shared" si="81"/>
        <v>Operátor železniční dopravy</v>
      </c>
      <c r="D186" s="581"/>
      <c r="E186" s="20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9"/>
    </row>
    <row r="187" spans="2:29" s="81" customFormat="1" ht="12">
      <c r="B187" s="566">
        <f t="shared" si="81"/>
        <v>83135</v>
      </c>
      <c r="C187" s="580" t="str">
        <f t="shared" si="81"/>
        <v>Signalista</v>
      </c>
      <c r="D187" s="581"/>
      <c r="E187" s="20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9"/>
    </row>
    <row r="188" spans="2:29" s="81" customFormat="1" ht="12">
      <c r="B188" s="566">
        <f t="shared" si="81"/>
        <v>83137</v>
      </c>
      <c r="C188" s="580" t="str">
        <f t="shared" si="81"/>
        <v>Výhybkář</v>
      </c>
      <c r="D188" s="581"/>
      <c r="E188" s="20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9"/>
    </row>
    <row r="189" spans="2:29" s="81" customFormat="1" ht="12">
      <c r="B189" s="566">
        <f t="shared" si="81"/>
        <v>83141</v>
      </c>
      <c r="C189" s="580" t="str">
        <f t="shared" si="81"/>
        <v>Staniční dozorce</v>
      </c>
      <c r="D189" s="581"/>
      <c r="E189" s="20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9"/>
    </row>
    <row r="190" spans="2:29" s="81" customFormat="1" ht="12">
      <c r="B190" s="566">
        <f t="shared" si="81"/>
        <v>83142</v>
      </c>
      <c r="C190" s="580" t="str">
        <f t="shared" si="81"/>
        <v>Dozorce výhybek</v>
      </c>
      <c r="D190" s="581"/>
      <c r="E190" s="20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9"/>
    </row>
    <row r="191" spans="2:29" s="81" customFormat="1" ht="12">
      <c r="B191" s="566">
        <f t="shared" si="81"/>
        <v>83143</v>
      </c>
      <c r="C191" s="580" t="str">
        <f t="shared" si="81"/>
        <v>Závorář</v>
      </c>
      <c r="D191" s="581"/>
      <c r="E191" s="20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9"/>
    </row>
    <row r="192" spans="2:29" s="81" customFormat="1" ht="12">
      <c r="B192" s="566">
        <f t="shared" si="81"/>
        <v>83144</v>
      </c>
      <c r="C192" s="582" t="str">
        <f t="shared" si="81"/>
        <v>Závorář s prodejem jízdenek</v>
      </c>
      <c r="D192" s="581"/>
      <c r="E192" s="20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9"/>
    </row>
    <row r="193" spans="2:29" s="81" customFormat="1" ht="12">
      <c r="B193" s="566">
        <f t="shared" si="81"/>
        <v>83145</v>
      </c>
      <c r="C193" s="583" t="str">
        <f t="shared" si="81"/>
        <v>Hradlář - hláskař</v>
      </c>
      <c r="D193" s="581"/>
      <c r="E193" s="20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9"/>
    </row>
    <row r="194" spans="2:29" s="81" customFormat="1" ht="12">
      <c r="B194" s="566">
        <f t="shared" si="81"/>
        <v>83146</v>
      </c>
      <c r="C194" s="583" t="str">
        <f t="shared" si="81"/>
        <v>Hradlář - hláskař s prodejem jízdenek</v>
      </c>
      <c r="D194" s="581"/>
      <c r="E194" s="20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9"/>
    </row>
    <row r="195" spans="2:29" s="81" customFormat="1" ht="12">
      <c r="B195" s="566">
        <f t="shared" si="81"/>
        <v>93398</v>
      </c>
      <c r="C195" s="592" t="str">
        <f t="shared" si="81"/>
        <v>Dělník v dopravě - staniční dělník</v>
      </c>
      <c r="D195" s="581"/>
      <c r="E195" s="20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9"/>
    </row>
    <row r="196" spans="2:29" s="81" customFormat="1" ht="12.6" thickBot="1">
      <c r="B196" s="585"/>
      <c r="C196" s="586" t="s">
        <v>74</v>
      </c>
      <c r="D196" s="593"/>
      <c r="E196" s="588">
        <f>SUM(E183:E195)</f>
        <v>0</v>
      </c>
      <c r="F196" s="589">
        <f aca="true" t="shared" si="82" ref="F196:AC196">SUM(F183:F195)</f>
        <v>0</v>
      </c>
      <c r="G196" s="589">
        <f t="shared" si="82"/>
        <v>0</v>
      </c>
      <c r="H196" s="589">
        <f t="shared" si="82"/>
        <v>0</v>
      </c>
      <c r="I196" s="589">
        <f t="shared" si="82"/>
        <v>0</v>
      </c>
      <c r="J196" s="589">
        <f t="shared" si="82"/>
        <v>0</v>
      </c>
      <c r="K196" s="589">
        <f t="shared" si="82"/>
        <v>0</v>
      </c>
      <c r="L196" s="589">
        <f t="shared" si="82"/>
        <v>0</v>
      </c>
      <c r="M196" s="589">
        <f t="shared" si="82"/>
        <v>0</v>
      </c>
      <c r="N196" s="589">
        <f t="shared" si="82"/>
        <v>0</v>
      </c>
      <c r="O196" s="589">
        <f t="shared" si="82"/>
        <v>0</v>
      </c>
      <c r="P196" s="589">
        <f t="shared" si="82"/>
        <v>0</v>
      </c>
      <c r="Q196" s="589">
        <f t="shared" si="82"/>
        <v>0</v>
      </c>
      <c r="R196" s="589">
        <f t="shared" si="82"/>
        <v>0</v>
      </c>
      <c r="S196" s="589">
        <f t="shared" si="82"/>
        <v>0</v>
      </c>
      <c r="T196" s="589">
        <f t="shared" si="82"/>
        <v>0</v>
      </c>
      <c r="U196" s="589">
        <f t="shared" si="82"/>
        <v>0</v>
      </c>
      <c r="V196" s="589">
        <f t="shared" si="82"/>
        <v>0</v>
      </c>
      <c r="W196" s="589">
        <f t="shared" si="82"/>
        <v>0</v>
      </c>
      <c r="X196" s="589">
        <f t="shared" si="82"/>
        <v>0</v>
      </c>
      <c r="Y196" s="589">
        <f t="shared" si="82"/>
        <v>0</v>
      </c>
      <c r="Z196" s="589">
        <f t="shared" si="82"/>
        <v>0</v>
      </c>
      <c r="AA196" s="589">
        <f t="shared" si="82"/>
        <v>0</v>
      </c>
      <c r="AB196" s="589">
        <f t="shared" si="82"/>
        <v>0</v>
      </c>
      <c r="AC196" s="590">
        <f t="shared" si="82"/>
        <v>0</v>
      </c>
    </row>
    <row r="197" spans="2:29" s="81" customFormat="1" ht="12.6" thickBot="1">
      <c r="B197" s="585"/>
      <c r="C197" s="586" t="s">
        <v>365</v>
      </c>
      <c r="D197" s="587"/>
      <c r="E197" s="308">
        <f>SUMPRODUCT($E$114:$E$126*(E$148/$D$114)/4,E183:E195-F183:F195)</f>
        <v>0</v>
      </c>
      <c r="F197" s="309">
        <f aca="true" t="shared" si="83" ref="F197:AB197">SUMPRODUCT($E$114:$E$126*(F$148/$D$114)/4,F183:F195-G183:G195)</f>
        <v>0</v>
      </c>
      <c r="G197" s="309">
        <f t="shared" si="83"/>
        <v>0</v>
      </c>
      <c r="H197" s="309">
        <f t="shared" si="83"/>
        <v>0</v>
      </c>
      <c r="I197" s="309">
        <f t="shared" si="83"/>
        <v>0</v>
      </c>
      <c r="J197" s="309">
        <f t="shared" si="83"/>
        <v>0</v>
      </c>
      <c r="K197" s="309">
        <f t="shared" si="83"/>
        <v>0</v>
      </c>
      <c r="L197" s="309">
        <f t="shared" si="83"/>
        <v>0</v>
      </c>
      <c r="M197" s="309">
        <f t="shared" si="83"/>
        <v>0</v>
      </c>
      <c r="N197" s="309">
        <f t="shared" si="83"/>
        <v>0</v>
      </c>
      <c r="O197" s="309">
        <f t="shared" si="83"/>
        <v>0</v>
      </c>
      <c r="P197" s="309">
        <f t="shared" si="83"/>
        <v>0</v>
      </c>
      <c r="Q197" s="309">
        <f t="shared" si="83"/>
        <v>0</v>
      </c>
      <c r="R197" s="309">
        <f t="shared" si="83"/>
        <v>0</v>
      </c>
      <c r="S197" s="309">
        <f t="shared" si="83"/>
        <v>0</v>
      </c>
      <c r="T197" s="309">
        <f t="shared" si="83"/>
        <v>0</v>
      </c>
      <c r="U197" s="309">
        <f t="shared" si="83"/>
        <v>0</v>
      </c>
      <c r="V197" s="309">
        <f t="shared" si="83"/>
        <v>0</v>
      </c>
      <c r="W197" s="309">
        <f t="shared" si="83"/>
        <v>0</v>
      </c>
      <c r="X197" s="309">
        <f t="shared" si="83"/>
        <v>0</v>
      </c>
      <c r="Y197" s="309">
        <f t="shared" si="83"/>
        <v>0</v>
      </c>
      <c r="Z197" s="309">
        <f t="shared" si="83"/>
        <v>0</v>
      </c>
      <c r="AA197" s="309">
        <f t="shared" si="83"/>
        <v>0</v>
      </c>
      <c r="AB197" s="309">
        <f t="shared" si="83"/>
        <v>0</v>
      </c>
      <c r="AC197" s="310">
        <v>0</v>
      </c>
    </row>
    <row r="198" spans="2:29" s="81" customFormat="1" ht="10.8" thickBot="1">
      <c r="B198" s="312"/>
      <c r="C198" s="313"/>
      <c r="D198" s="299"/>
      <c r="E198" s="314"/>
      <c r="F198" s="314"/>
      <c r="G198" s="314"/>
      <c r="H198" s="314"/>
      <c r="I198" s="314"/>
      <c r="J198" s="314"/>
      <c r="K198" s="314"/>
      <c r="L198" s="314"/>
      <c r="M198" s="314"/>
      <c r="N198" s="314"/>
      <c r="O198" s="314"/>
      <c r="P198" s="314"/>
      <c r="Q198" s="314"/>
      <c r="R198" s="314"/>
      <c r="S198" s="314"/>
      <c r="T198" s="314"/>
      <c r="U198" s="314"/>
      <c r="V198" s="314"/>
      <c r="W198" s="314"/>
      <c r="X198" s="314"/>
      <c r="Y198" s="314"/>
      <c r="Z198" s="314"/>
      <c r="AA198" s="314"/>
      <c r="AB198" s="314"/>
      <c r="AC198" s="314"/>
    </row>
    <row r="199" spans="2:29" s="81" customFormat="1" ht="13.2">
      <c r="B199" s="594" t="s">
        <v>287</v>
      </c>
      <c r="C199" s="595" t="str">
        <f>C181</f>
        <v>Počty zaměstnanců</v>
      </c>
      <c r="D199" s="596"/>
      <c r="E199" s="1062">
        <f aca="true" t="shared" si="84" ref="E199:AC199">E163</f>
        <v>2014</v>
      </c>
      <c r="F199" s="1060">
        <f t="shared" si="84"/>
        <v>2015</v>
      </c>
      <c r="G199" s="1060">
        <f t="shared" si="84"/>
        <v>2016</v>
      </c>
      <c r="H199" s="1060">
        <f t="shared" si="84"/>
        <v>2017</v>
      </c>
      <c r="I199" s="1060">
        <f t="shared" si="84"/>
        <v>2018</v>
      </c>
      <c r="J199" s="1060">
        <f t="shared" si="84"/>
        <v>2019</v>
      </c>
      <c r="K199" s="1060">
        <f t="shared" si="84"/>
        <v>2020</v>
      </c>
      <c r="L199" s="1060">
        <f t="shared" si="84"/>
        <v>2021</v>
      </c>
      <c r="M199" s="1060">
        <f t="shared" si="84"/>
        <v>2022</v>
      </c>
      <c r="N199" s="1060">
        <f t="shared" si="84"/>
        <v>2023</v>
      </c>
      <c r="O199" s="1060">
        <f t="shared" si="84"/>
        <v>2024</v>
      </c>
      <c r="P199" s="1060">
        <f t="shared" si="84"/>
        <v>2025</v>
      </c>
      <c r="Q199" s="1060">
        <f t="shared" si="84"/>
        <v>2026</v>
      </c>
      <c r="R199" s="1060">
        <f t="shared" si="84"/>
        <v>2027</v>
      </c>
      <c r="S199" s="1060">
        <f t="shared" si="84"/>
        <v>2028</v>
      </c>
      <c r="T199" s="1060">
        <f t="shared" si="84"/>
        <v>2029</v>
      </c>
      <c r="U199" s="1060">
        <f t="shared" si="84"/>
        <v>2030</v>
      </c>
      <c r="V199" s="1060">
        <f t="shared" si="84"/>
        <v>2031</v>
      </c>
      <c r="W199" s="1060">
        <f t="shared" si="84"/>
        <v>2032</v>
      </c>
      <c r="X199" s="1060">
        <f t="shared" si="84"/>
        <v>2033</v>
      </c>
      <c r="Y199" s="1060">
        <f t="shared" si="84"/>
        <v>2034</v>
      </c>
      <c r="Z199" s="1060">
        <f t="shared" si="84"/>
        <v>2035</v>
      </c>
      <c r="AA199" s="1060">
        <f t="shared" si="84"/>
        <v>2036</v>
      </c>
      <c r="AB199" s="1060">
        <f t="shared" si="84"/>
        <v>2037</v>
      </c>
      <c r="AC199" s="1054">
        <f t="shared" si="84"/>
        <v>2038</v>
      </c>
    </row>
    <row r="200" spans="2:29" s="81" customFormat="1" ht="13.8" thickBot="1">
      <c r="B200" s="597" t="s">
        <v>9</v>
      </c>
      <c r="C200" s="598" t="s">
        <v>81</v>
      </c>
      <c r="D200" s="599"/>
      <c r="E200" s="1063"/>
      <c r="F200" s="1061"/>
      <c r="G200" s="1061"/>
      <c r="H200" s="1061"/>
      <c r="I200" s="1061"/>
      <c r="J200" s="1061"/>
      <c r="K200" s="1061"/>
      <c r="L200" s="1061"/>
      <c r="M200" s="1061"/>
      <c r="N200" s="1061"/>
      <c r="O200" s="1061"/>
      <c r="P200" s="1061"/>
      <c r="Q200" s="1061"/>
      <c r="R200" s="1061"/>
      <c r="S200" s="1061"/>
      <c r="T200" s="1061"/>
      <c r="U200" s="1061"/>
      <c r="V200" s="1061"/>
      <c r="W200" s="1061"/>
      <c r="X200" s="1061"/>
      <c r="Y200" s="1061"/>
      <c r="Z200" s="1061"/>
      <c r="AA200" s="1061"/>
      <c r="AB200" s="1061"/>
      <c r="AC200" s="1055"/>
    </row>
    <row r="201" spans="2:29" s="81" customFormat="1" ht="12">
      <c r="B201" s="566">
        <f aca="true" t="shared" si="85" ref="B201:C213">B183</f>
        <v>13167</v>
      </c>
      <c r="C201" s="578" t="str">
        <f t="shared" si="85"/>
        <v>Dozorčí provozu</v>
      </c>
      <c r="D201" s="579"/>
      <c r="E201" s="305"/>
      <c r="F201" s="306"/>
      <c r="G201" s="306"/>
      <c r="H201" s="306"/>
      <c r="I201" s="306"/>
      <c r="J201" s="306"/>
      <c r="K201" s="306"/>
      <c r="L201" s="306"/>
      <c r="M201" s="306"/>
      <c r="N201" s="306"/>
      <c r="O201" s="306"/>
      <c r="P201" s="306"/>
      <c r="Q201" s="306"/>
      <c r="R201" s="306"/>
      <c r="S201" s="306"/>
      <c r="T201" s="306"/>
      <c r="U201" s="306"/>
      <c r="V201" s="306"/>
      <c r="W201" s="306"/>
      <c r="X201" s="306"/>
      <c r="Y201" s="306"/>
      <c r="Z201" s="306"/>
      <c r="AA201" s="306"/>
      <c r="AB201" s="306"/>
      <c r="AC201" s="307"/>
    </row>
    <row r="202" spans="2:29" s="81" customFormat="1" ht="12">
      <c r="B202" s="566">
        <f t="shared" si="85"/>
        <v>31606</v>
      </c>
      <c r="C202" s="580" t="str">
        <f t="shared" si="85"/>
        <v>Výpravčí</v>
      </c>
      <c r="D202" s="581"/>
      <c r="E202" s="20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9"/>
    </row>
    <row r="203" spans="2:29" s="81" customFormat="1" ht="12">
      <c r="B203" s="566">
        <f t="shared" si="85"/>
        <v>31608</v>
      </c>
      <c r="C203" s="580" t="str">
        <f t="shared" si="85"/>
        <v>Dozorčí provozu - vedoucí směny</v>
      </c>
      <c r="D203" s="581"/>
      <c r="E203" s="20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9"/>
    </row>
    <row r="204" spans="2:29" s="81" customFormat="1" ht="12">
      <c r="B204" s="566">
        <f t="shared" si="85"/>
        <v>41333</v>
      </c>
      <c r="C204" s="580" t="str">
        <f t="shared" si="85"/>
        <v>Operátor železniční dopravy</v>
      </c>
      <c r="D204" s="581"/>
      <c r="E204" s="20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9"/>
    </row>
    <row r="205" spans="2:29" s="81" customFormat="1" ht="12">
      <c r="B205" s="566">
        <f t="shared" si="85"/>
        <v>83135</v>
      </c>
      <c r="C205" s="580" t="str">
        <f t="shared" si="85"/>
        <v>Signalista</v>
      </c>
      <c r="D205" s="581"/>
      <c r="E205" s="20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9"/>
    </row>
    <row r="206" spans="2:29" s="81" customFormat="1" ht="12">
      <c r="B206" s="566">
        <f t="shared" si="85"/>
        <v>83137</v>
      </c>
      <c r="C206" s="580" t="str">
        <f t="shared" si="85"/>
        <v>Výhybkář</v>
      </c>
      <c r="D206" s="581"/>
      <c r="E206" s="20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9"/>
    </row>
    <row r="207" spans="2:29" s="81" customFormat="1" ht="12">
      <c r="B207" s="566">
        <f t="shared" si="85"/>
        <v>83141</v>
      </c>
      <c r="C207" s="580" t="str">
        <f t="shared" si="85"/>
        <v>Staniční dozorce</v>
      </c>
      <c r="D207" s="581"/>
      <c r="E207" s="20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9"/>
    </row>
    <row r="208" spans="2:29" s="81" customFormat="1" ht="12">
      <c r="B208" s="566">
        <f t="shared" si="85"/>
        <v>83142</v>
      </c>
      <c r="C208" s="580" t="str">
        <f t="shared" si="85"/>
        <v>Dozorce výhybek</v>
      </c>
      <c r="D208" s="581"/>
      <c r="E208" s="20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9"/>
    </row>
    <row r="209" spans="2:29" s="81" customFormat="1" ht="12">
      <c r="B209" s="566">
        <f t="shared" si="85"/>
        <v>83143</v>
      </c>
      <c r="C209" s="580" t="str">
        <f t="shared" si="85"/>
        <v>Závorář</v>
      </c>
      <c r="D209" s="581"/>
      <c r="E209" s="20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9"/>
    </row>
    <row r="210" spans="2:29" s="81" customFormat="1" ht="12">
      <c r="B210" s="566">
        <f t="shared" si="85"/>
        <v>83144</v>
      </c>
      <c r="C210" s="582" t="str">
        <f t="shared" si="85"/>
        <v>Závorář s prodejem jízdenek</v>
      </c>
      <c r="D210" s="581"/>
      <c r="E210" s="20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9"/>
    </row>
    <row r="211" spans="2:29" s="81" customFormat="1" ht="12">
      <c r="B211" s="566">
        <f t="shared" si="85"/>
        <v>83145</v>
      </c>
      <c r="C211" s="583" t="str">
        <f t="shared" si="85"/>
        <v>Hradlář - hláskař</v>
      </c>
      <c r="D211" s="581"/>
      <c r="E211" s="20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9"/>
    </row>
    <row r="212" spans="2:29" s="81" customFormat="1" ht="12">
      <c r="B212" s="566">
        <f t="shared" si="85"/>
        <v>83146</v>
      </c>
      <c r="C212" s="583" t="str">
        <f t="shared" si="85"/>
        <v>Hradlář - hláskař s prodejem jízdenek</v>
      </c>
      <c r="D212" s="581"/>
      <c r="E212" s="20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9"/>
    </row>
    <row r="213" spans="2:29" s="81" customFormat="1" ht="12">
      <c r="B213" s="566">
        <f t="shared" si="85"/>
        <v>93398</v>
      </c>
      <c r="C213" s="584" t="str">
        <f t="shared" si="85"/>
        <v>Dělník v dopravě - staniční dělník</v>
      </c>
      <c r="D213" s="581"/>
      <c r="E213" s="20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9"/>
    </row>
    <row r="214" spans="2:29" s="81" customFormat="1" ht="12.6" thickBot="1">
      <c r="B214" s="585"/>
      <c r="C214" s="586" t="s">
        <v>74</v>
      </c>
      <c r="D214" s="587"/>
      <c r="E214" s="588">
        <f>SUM(E201:E213)</f>
        <v>0</v>
      </c>
      <c r="F214" s="589">
        <f aca="true" t="shared" si="86" ref="F214:AC214">SUM(F201:F213)</f>
        <v>0</v>
      </c>
      <c r="G214" s="589">
        <f t="shared" si="86"/>
        <v>0</v>
      </c>
      <c r="H214" s="589">
        <f t="shared" si="86"/>
        <v>0</v>
      </c>
      <c r="I214" s="589">
        <f t="shared" si="86"/>
        <v>0</v>
      </c>
      <c r="J214" s="589">
        <f t="shared" si="86"/>
        <v>0</v>
      </c>
      <c r="K214" s="589">
        <f t="shared" si="86"/>
        <v>0</v>
      </c>
      <c r="L214" s="589">
        <f t="shared" si="86"/>
        <v>0</v>
      </c>
      <c r="M214" s="589">
        <f t="shared" si="86"/>
        <v>0</v>
      </c>
      <c r="N214" s="589">
        <f t="shared" si="86"/>
        <v>0</v>
      </c>
      <c r="O214" s="589">
        <f t="shared" si="86"/>
        <v>0</v>
      </c>
      <c r="P214" s="589">
        <f t="shared" si="86"/>
        <v>0</v>
      </c>
      <c r="Q214" s="589">
        <f t="shared" si="86"/>
        <v>0</v>
      </c>
      <c r="R214" s="589">
        <f t="shared" si="86"/>
        <v>0</v>
      </c>
      <c r="S214" s="589">
        <f t="shared" si="86"/>
        <v>0</v>
      </c>
      <c r="T214" s="589">
        <f t="shared" si="86"/>
        <v>0</v>
      </c>
      <c r="U214" s="589">
        <f t="shared" si="86"/>
        <v>0</v>
      </c>
      <c r="V214" s="589">
        <f t="shared" si="86"/>
        <v>0</v>
      </c>
      <c r="W214" s="589">
        <f t="shared" si="86"/>
        <v>0</v>
      </c>
      <c r="X214" s="589">
        <f t="shared" si="86"/>
        <v>0</v>
      </c>
      <c r="Y214" s="589">
        <f t="shared" si="86"/>
        <v>0</v>
      </c>
      <c r="Z214" s="589">
        <f t="shared" si="86"/>
        <v>0</v>
      </c>
      <c r="AA214" s="589">
        <f t="shared" si="86"/>
        <v>0</v>
      </c>
      <c r="AB214" s="589">
        <f t="shared" si="86"/>
        <v>0</v>
      </c>
      <c r="AC214" s="590">
        <f t="shared" si="86"/>
        <v>0</v>
      </c>
    </row>
    <row r="215" spans="2:29" s="81" customFormat="1" ht="12.6" thickBot="1">
      <c r="B215" s="585"/>
      <c r="C215" s="586" t="s">
        <v>365</v>
      </c>
      <c r="D215" s="587"/>
      <c r="E215" s="308">
        <f>SUMPRODUCT($E$114:$E$126*(E$131/$D$114)/4,E201:E213-F201:F213)</f>
        <v>0</v>
      </c>
      <c r="F215" s="309">
        <f aca="true" t="shared" si="87" ref="F215:AB215">SUMPRODUCT($E$114:$E$126*(F$131/$D$114)/4,F201:F213-G201:G213)</f>
        <v>0</v>
      </c>
      <c r="G215" s="309">
        <f t="shared" si="87"/>
        <v>0</v>
      </c>
      <c r="H215" s="309">
        <f t="shared" si="87"/>
        <v>0</v>
      </c>
      <c r="I215" s="309">
        <f t="shared" si="87"/>
        <v>0</v>
      </c>
      <c r="J215" s="309">
        <f t="shared" si="87"/>
        <v>0</v>
      </c>
      <c r="K215" s="309">
        <f t="shared" si="87"/>
        <v>0</v>
      </c>
      <c r="L215" s="309">
        <f t="shared" si="87"/>
        <v>0</v>
      </c>
      <c r="M215" s="309">
        <f t="shared" si="87"/>
        <v>0</v>
      </c>
      <c r="N215" s="309">
        <f t="shared" si="87"/>
        <v>0</v>
      </c>
      <c r="O215" s="309">
        <f t="shared" si="87"/>
        <v>0</v>
      </c>
      <c r="P215" s="309">
        <f t="shared" si="87"/>
        <v>0</v>
      </c>
      <c r="Q215" s="309">
        <f t="shared" si="87"/>
        <v>0</v>
      </c>
      <c r="R215" s="309">
        <f t="shared" si="87"/>
        <v>0</v>
      </c>
      <c r="S215" s="309">
        <f t="shared" si="87"/>
        <v>0</v>
      </c>
      <c r="T215" s="309">
        <f t="shared" si="87"/>
        <v>0</v>
      </c>
      <c r="U215" s="309">
        <f t="shared" si="87"/>
        <v>0</v>
      </c>
      <c r="V215" s="309">
        <f t="shared" si="87"/>
        <v>0</v>
      </c>
      <c r="W215" s="309">
        <f t="shared" si="87"/>
        <v>0</v>
      </c>
      <c r="X215" s="309">
        <f t="shared" si="87"/>
        <v>0</v>
      </c>
      <c r="Y215" s="309">
        <f t="shared" si="87"/>
        <v>0</v>
      </c>
      <c r="Z215" s="309">
        <f t="shared" si="87"/>
        <v>0</v>
      </c>
      <c r="AA215" s="309">
        <f t="shared" si="87"/>
        <v>0</v>
      </c>
      <c r="AB215" s="309">
        <f t="shared" si="87"/>
        <v>0</v>
      </c>
      <c r="AC215" s="310">
        <f>SUMPRODUCT($E$114:$E$126*(AC$131/$D$114)/4,AC201:AC213-E219:E231)</f>
        <v>0</v>
      </c>
    </row>
    <row r="216" spans="2:29" s="81" customFormat="1" ht="10.8" thickBot="1">
      <c r="B216" s="297"/>
      <c r="C216" s="298"/>
      <c r="D216" s="299"/>
      <c r="E216" s="300"/>
      <c r="F216" s="300"/>
      <c r="G216" s="300"/>
      <c r="H216" s="300"/>
      <c r="I216" s="300"/>
      <c r="J216" s="300"/>
      <c r="K216" s="300"/>
      <c r="L216" s="300"/>
      <c r="M216" s="300"/>
      <c r="N216" s="300"/>
      <c r="O216" s="300"/>
      <c r="P216" s="300"/>
      <c r="Q216" s="300"/>
      <c r="R216" s="300"/>
      <c r="S216" s="300"/>
      <c r="T216" s="300"/>
      <c r="U216" s="300"/>
      <c r="V216" s="300"/>
      <c r="W216" s="300"/>
      <c r="X216" s="300"/>
      <c r="Y216" s="300"/>
      <c r="Z216" s="300"/>
      <c r="AA216" s="300"/>
      <c r="AB216" s="300"/>
      <c r="AC216" s="300"/>
    </row>
    <row r="217" spans="2:29" s="81" customFormat="1" ht="13.2">
      <c r="B217" s="594" t="str">
        <f>B199</f>
        <v>3.10.</v>
      </c>
      <c r="C217" s="595" t="str">
        <f>C181</f>
        <v>Počty zaměstnanců</v>
      </c>
      <c r="D217" s="600"/>
      <c r="E217" s="1062">
        <f aca="true" t="shared" si="88" ref="E217:AC217">E181</f>
        <v>2039</v>
      </c>
      <c r="F217" s="1060">
        <f t="shared" si="88"/>
        <v>2040</v>
      </c>
      <c r="G217" s="1060">
        <f t="shared" si="88"/>
        <v>2041</v>
      </c>
      <c r="H217" s="1060">
        <f t="shared" si="88"/>
        <v>2042</v>
      </c>
      <c r="I217" s="1060">
        <f t="shared" si="88"/>
        <v>2043</v>
      </c>
      <c r="J217" s="1060">
        <f t="shared" si="88"/>
        <v>2044</v>
      </c>
      <c r="K217" s="1060">
        <f t="shared" si="88"/>
        <v>2045</v>
      </c>
      <c r="L217" s="1060">
        <f t="shared" si="88"/>
        <v>2046</v>
      </c>
      <c r="M217" s="1060">
        <f t="shared" si="88"/>
        <v>2047</v>
      </c>
      <c r="N217" s="1060">
        <f t="shared" si="88"/>
        <v>2048</v>
      </c>
      <c r="O217" s="1060">
        <f t="shared" si="88"/>
        <v>2049</v>
      </c>
      <c r="P217" s="1060">
        <f t="shared" si="88"/>
        <v>2050</v>
      </c>
      <c r="Q217" s="1060">
        <f t="shared" si="88"/>
        <v>2051</v>
      </c>
      <c r="R217" s="1060">
        <f t="shared" si="88"/>
        <v>2052</v>
      </c>
      <c r="S217" s="1060">
        <f t="shared" si="88"/>
        <v>2053</v>
      </c>
      <c r="T217" s="1060">
        <f t="shared" si="88"/>
        <v>2054</v>
      </c>
      <c r="U217" s="1060">
        <f t="shared" si="88"/>
        <v>2055</v>
      </c>
      <c r="V217" s="1060">
        <f t="shared" si="88"/>
        <v>2056</v>
      </c>
      <c r="W217" s="1060">
        <f t="shared" si="88"/>
        <v>2057</v>
      </c>
      <c r="X217" s="1060">
        <f t="shared" si="88"/>
        <v>2058</v>
      </c>
      <c r="Y217" s="1060">
        <f t="shared" si="88"/>
        <v>2059</v>
      </c>
      <c r="Z217" s="1060">
        <f t="shared" si="88"/>
        <v>2060</v>
      </c>
      <c r="AA217" s="1060">
        <f t="shared" si="88"/>
        <v>2061</v>
      </c>
      <c r="AB217" s="1060">
        <f t="shared" si="88"/>
        <v>2062</v>
      </c>
      <c r="AC217" s="1054">
        <f t="shared" si="88"/>
        <v>2063</v>
      </c>
    </row>
    <row r="218" spans="2:29" s="81" customFormat="1" ht="13.8" thickBot="1">
      <c r="B218" s="597" t="s">
        <v>11</v>
      </c>
      <c r="C218" s="598" t="s">
        <v>81</v>
      </c>
      <c r="D218" s="601"/>
      <c r="E218" s="1063">
        <v>1</v>
      </c>
      <c r="F218" s="1061">
        <v>2</v>
      </c>
      <c r="G218" s="1061">
        <v>3</v>
      </c>
      <c r="H218" s="1061">
        <v>4</v>
      </c>
      <c r="I218" s="1061">
        <v>5</v>
      </c>
      <c r="J218" s="1061">
        <v>6</v>
      </c>
      <c r="K218" s="1061">
        <v>7</v>
      </c>
      <c r="L218" s="1061">
        <v>8</v>
      </c>
      <c r="M218" s="1061">
        <v>9</v>
      </c>
      <c r="N218" s="1061">
        <v>10</v>
      </c>
      <c r="O218" s="1061">
        <v>11</v>
      </c>
      <c r="P218" s="1061">
        <v>12</v>
      </c>
      <c r="Q218" s="1061">
        <v>13</v>
      </c>
      <c r="R218" s="1061">
        <v>14</v>
      </c>
      <c r="S218" s="1061">
        <v>15</v>
      </c>
      <c r="T218" s="1061">
        <v>16</v>
      </c>
      <c r="U218" s="1061">
        <v>17</v>
      </c>
      <c r="V218" s="1061">
        <v>18</v>
      </c>
      <c r="W218" s="1061">
        <v>19</v>
      </c>
      <c r="X218" s="1061">
        <v>20</v>
      </c>
      <c r="Y218" s="1061">
        <v>21</v>
      </c>
      <c r="Z218" s="1061">
        <v>22</v>
      </c>
      <c r="AA218" s="1061">
        <v>23</v>
      </c>
      <c r="AB218" s="1061">
        <v>24</v>
      </c>
      <c r="AC218" s="1055">
        <v>25</v>
      </c>
    </row>
    <row r="219" spans="2:29" s="81" customFormat="1" ht="12">
      <c r="B219" s="566">
        <f aca="true" t="shared" si="89" ref="B219:C231">B201</f>
        <v>13167</v>
      </c>
      <c r="C219" s="578" t="str">
        <f t="shared" si="89"/>
        <v>Dozorčí provozu</v>
      </c>
      <c r="D219" s="579"/>
      <c r="E219" s="305"/>
      <c r="F219" s="306"/>
      <c r="G219" s="306"/>
      <c r="H219" s="306"/>
      <c r="I219" s="306"/>
      <c r="J219" s="306"/>
      <c r="K219" s="306"/>
      <c r="L219" s="306"/>
      <c r="M219" s="306"/>
      <c r="N219" s="306"/>
      <c r="O219" s="306"/>
      <c r="P219" s="306"/>
      <c r="Q219" s="306"/>
      <c r="R219" s="306"/>
      <c r="S219" s="306"/>
      <c r="T219" s="306"/>
      <c r="U219" s="306"/>
      <c r="V219" s="306"/>
      <c r="W219" s="306"/>
      <c r="X219" s="306"/>
      <c r="Y219" s="306"/>
      <c r="Z219" s="306"/>
      <c r="AA219" s="306"/>
      <c r="AB219" s="306"/>
      <c r="AC219" s="307"/>
    </row>
    <row r="220" spans="2:29" s="81" customFormat="1" ht="12">
      <c r="B220" s="566">
        <f t="shared" si="89"/>
        <v>31606</v>
      </c>
      <c r="C220" s="580" t="str">
        <f t="shared" si="89"/>
        <v>Výpravčí</v>
      </c>
      <c r="D220" s="581"/>
      <c r="E220" s="20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9"/>
    </row>
    <row r="221" spans="2:29" s="81" customFormat="1" ht="12">
      <c r="B221" s="566">
        <f t="shared" si="89"/>
        <v>31608</v>
      </c>
      <c r="C221" s="580" t="str">
        <f t="shared" si="89"/>
        <v>Dozorčí provozu - vedoucí směny</v>
      </c>
      <c r="D221" s="581"/>
      <c r="E221" s="20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9"/>
    </row>
    <row r="222" spans="2:29" s="81" customFormat="1" ht="12">
      <c r="B222" s="566">
        <f t="shared" si="89"/>
        <v>41333</v>
      </c>
      <c r="C222" s="580" t="str">
        <f t="shared" si="89"/>
        <v>Operátor železniční dopravy</v>
      </c>
      <c r="D222" s="581"/>
      <c r="E222" s="20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9"/>
    </row>
    <row r="223" spans="2:29" s="81" customFormat="1" ht="12">
      <c r="B223" s="566">
        <f t="shared" si="89"/>
        <v>83135</v>
      </c>
      <c r="C223" s="580" t="str">
        <f t="shared" si="89"/>
        <v>Signalista</v>
      </c>
      <c r="D223" s="581"/>
      <c r="E223" s="20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9"/>
    </row>
    <row r="224" spans="2:29" s="81" customFormat="1" ht="12">
      <c r="B224" s="566">
        <f t="shared" si="89"/>
        <v>83137</v>
      </c>
      <c r="C224" s="580" t="str">
        <f t="shared" si="89"/>
        <v>Výhybkář</v>
      </c>
      <c r="D224" s="581"/>
      <c r="E224" s="20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9"/>
    </row>
    <row r="225" spans="2:29" s="81" customFormat="1" ht="12">
      <c r="B225" s="566">
        <f t="shared" si="89"/>
        <v>83141</v>
      </c>
      <c r="C225" s="580" t="str">
        <f t="shared" si="89"/>
        <v>Staniční dozorce</v>
      </c>
      <c r="D225" s="581"/>
      <c r="E225" s="20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9"/>
    </row>
    <row r="226" spans="2:29" s="81" customFormat="1" ht="12">
      <c r="B226" s="566">
        <f t="shared" si="89"/>
        <v>83142</v>
      </c>
      <c r="C226" s="580" t="str">
        <f t="shared" si="89"/>
        <v>Dozorce výhybek</v>
      </c>
      <c r="D226" s="581"/>
      <c r="E226" s="20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9"/>
    </row>
    <row r="227" spans="2:29" s="81" customFormat="1" ht="12">
      <c r="B227" s="566">
        <f t="shared" si="89"/>
        <v>83143</v>
      </c>
      <c r="C227" s="580" t="str">
        <f t="shared" si="89"/>
        <v>Závorář</v>
      </c>
      <c r="D227" s="581"/>
      <c r="E227" s="20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9"/>
    </row>
    <row r="228" spans="2:29" s="81" customFormat="1" ht="12">
      <c r="B228" s="566">
        <f t="shared" si="89"/>
        <v>83144</v>
      </c>
      <c r="C228" s="582" t="str">
        <f t="shared" si="89"/>
        <v>Závorář s prodejem jízdenek</v>
      </c>
      <c r="D228" s="581"/>
      <c r="E228" s="20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9"/>
    </row>
    <row r="229" spans="2:29" s="81" customFormat="1" ht="12">
      <c r="B229" s="566">
        <f t="shared" si="89"/>
        <v>83145</v>
      </c>
      <c r="C229" s="583" t="str">
        <f t="shared" si="89"/>
        <v>Hradlář - hláskař</v>
      </c>
      <c r="D229" s="581"/>
      <c r="E229" s="20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9"/>
    </row>
    <row r="230" spans="2:29" s="81" customFormat="1" ht="12">
      <c r="B230" s="566">
        <f t="shared" si="89"/>
        <v>83146</v>
      </c>
      <c r="C230" s="583" t="str">
        <f t="shared" si="89"/>
        <v>Hradlář - hláskař s prodejem jízdenek</v>
      </c>
      <c r="D230" s="581"/>
      <c r="E230" s="20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9"/>
    </row>
    <row r="231" spans="2:29" s="81" customFormat="1" ht="12">
      <c r="B231" s="566">
        <f t="shared" si="89"/>
        <v>93398</v>
      </c>
      <c r="C231" s="592" t="str">
        <f t="shared" si="89"/>
        <v>Dělník v dopravě - staniční dělník</v>
      </c>
      <c r="D231" s="602"/>
      <c r="E231" s="20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9"/>
    </row>
    <row r="232" spans="2:29" s="81" customFormat="1" ht="12.6" thickBot="1">
      <c r="B232" s="585"/>
      <c r="C232" s="586" t="s">
        <v>74</v>
      </c>
      <c r="D232" s="593"/>
      <c r="E232" s="588">
        <f>SUM(E219:E231)</f>
        <v>0</v>
      </c>
      <c r="F232" s="589">
        <f aca="true" t="shared" si="90" ref="F232:AC232">SUM(F219:F231)</f>
        <v>0</v>
      </c>
      <c r="G232" s="589">
        <f t="shared" si="90"/>
        <v>0</v>
      </c>
      <c r="H232" s="589">
        <f t="shared" si="90"/>
        <v>0</v>
      </c>
      <c r="I232" s="589">
        <f t="shared" si="90"/>
        <v>0</v>
      </c>
      <c r="J232" s="589">
        <f t="shared" si="90"/>
        <v>0</v>
      </c>
      <c r="K232" s="589">
        <f t="shared" si="90"/>
        <v>0</v>
      </c>
      <c r="L232" s="589">
        <f t="shared" si="90"/>
        <v>0</v>
      </c>
      <c r="M232" s="589">
        <f t="shared" si="90"/>
        <v>0</v>
      </c>
      <c r="N232" s="589">
        <f t="shared" si="90"/>
        <v>0</v>
      </c>
      <c r="O232" s="589">
        <f t="shared" si="90"/>
        <v>0</v>
      </c>
      <c r="P232" s="589">
        <f t="shared" si="90"/>
        <v>0</v>
      </c>
      <c r="Q232" s="589">
        <f t="shared" si="90"/>
        <v>0</v>
      </c>
      <c r="R232" s="589">
        <f t="shared" si="90"/>
        <v>0</v>
      </c>
      <c r="S232" s="589">
        <f t="shared" si="90"/>
        <v>0</v>
      </c>
      <c r="T232" s="589">
        <f t="shared" si="90"/>
        <v>0</v>
      </c>
      <c r="U232" s="589">
        <f t="shared" si="90"/>
        <v>0</v>
      </c>
      <c r="V232" s="589">
        <f t="shared" si="90"/>
        <v>0</v>
      </c>
      <c r="W232" s="589">
        <f t="shared" si="90"/>
        <v>0</v>
      </c>
      <c r="X232" s="589">
        <f t="shared" si="90"/>
        <v>0</v>
      </c>
      <c r="Y232" s="589">
        <f t="shared" si="90"/>
        <v>0</v>
      </c>
      <c r="Z232" s="589">
        <f t="shared" si="90"/>
        <v>0</v>
      </c>
      <c r="AA232" s="589">
        <f t="shared" si="90"/>
        <v>0</v>
      </c>
      <c r="AB232" s="589">
        <f t="shared" si="90"/>
        <v>0</v>
      </c>
      <c r="AC232" s="590">
        <f t="shared" si="90"/>
        <v>0</v>
      </c>
    </row>
    <row r="233" spans="2:29" s="81" customFormat="1" ht="12.6" thickBot="1">
      <c r="B233" s="585"/>
      <c r="C233" s="586" t="s">
        <v>365</v>
      </c>
      <c r="D233" s="587"/>
      <c r="E233" s="308">
        <f>SUMPRODUCT($E$114:$E$126*(E$148/$D$114)/4,E219:E231-F219:F231)</f>
        <v>0</v>
      </c>
      <c r="F233" s="309">
        <f aca="true" t="shared" si="91" ref="F233:AB233">SUMPRODUCT($E$114:$E$126*(F$148/$D$114)/4,F219:F231-G219:G231)</f>
        <v>0</v>
      </c>
      <c r="G233" s="309">
        <f t="shared" si="91"/>
        <v>0</v>
      </c>
      <c r="H233" s="309">
        <f t="shared" si="91"/>
        <v>0</v>
      </c>
      <c r="I233" s="309">
        <f t="shared" si="91"/>
        <v>0</v>
      </c>
      <c r="J233" s="309">
        <f t="shared" si="91"/>
        <v>0</v>
      </c>
      <c r="K233" s="309">
        <f t="shared" si="91"/>
        <v>0</v>
      </c>
      <c r="L233" s="309">
        <f t="shared" si="91"/>
        <v>0</v>
      </c>
      <c r="M233" s="309">
        <f t="shared" si="91"/>
        <v>0</v>
      </c>
      <c r="N233" s="309">
        <f t="shared" si="91"/>
        <v>0</v>
      </c>
      <c r="O233" s="309">
        <f t="shared" si="91"/>
        <v>0</v>
      </c>
      <c r="P233" s="309">
        <f t="shared" si="91"/>
        <v>0</v>
      </c>
      <c r="Q233" s="309">
        <f t="shared" si="91"/>
        <v>0</v>
      </c>
      <c r="R233" s="309">
        <f t="shared" si="91"/>
        <v>0</v>
      </c>
      <c r="S233" s="309">
        <f t="shared" si="91"/>
        <v>0</v>
      </c>
      <c r="T233" s="309">
        <f t="shared" si="91"/>
        <v>0</v>
      </c>
      <c r="U233" s="309">
        <f t="shared" si="91"/>
        <v>0</v>
      </c>
      <c r="V233" s="309">
        <f t="shared" si="91"/>
        <v>0</v>
      </c>
      <c r="W233" s="309">
        <f t="shared" si="91"/>
        <v>0</v>
      </c>
      <c r="X233" s="309">
        <f t="shared" si="91"/>
        <v>0</v>
      </c>
      <c r="Y233" s="309">
        <f t="shared" si="91"/>
        <v>0</v>
      </c>
      <c r="Z233" s="309">
        <f t="shared" si="91"/>
        <v>0</v>
      </c>
      <c r="AA233" s="309">
        <f t="shared" si="91"/>
        <v>0</v>
      </c>
      <c r="AB233" s="309">
        <f t="shared" si="91"/>
        <v>0</v>
      </c>
      <c r="AC233" s="310">
        <v>0</v>
      </c>
    </row>
    <row r="234" spans="1:19" ht="11.4">
      <c r="A234" s="81"/>
      <c r="B234" s="287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</row>
    <row r="235" spans="1:19" ht="12" thickBot="1">
      <c r="A235" s="81"/>
      <c r="B235" s="287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</row>
    <row r="236" spans="1:19" ht="12.75">
      <c r="A236" s="81"/>
      <c r="B236" s="1089" t="s">
        <v>56</v>
      </c>
      <c r="C236" s="1090"/>
      <c r="D236" s="1090"/>
      <c r="E236" s="1090"/>
      <c r="F236" s="1090"/>
      <c r="G236" s="1090"/>
      <c r="H236" s="1090"/>
      <c r="I236" s="1090"/>
      <c r="J236" s="1090"/>
      <c r="K236" s="1090"/>
      <c r="L236" s="1090"/>
      <c r="M236" s="1090"/>
      <c r="N236" s="1090"/>
      <c r="O236" s="1090"/>
      <c r="P236" s="1091"/>
      <c r="Q236" s="81"/>
      <c r="R236" s="81"/>
      <c r="S236" s="81"/>
    </row>
    <row r="237" spans="1:19" ht="10.8" thickBot="1">
      <c r="A237" s="81"/>
      <c r="B237" s="1092"/>
      <c r="C237" s="1093"/>
      <c r="D237" s="1093"/>
      <c r="E237" s="1093"/>
      <c r="F237" s="1093"/>
      <c r="G237" s="1093"/>
      <c r="H237" s="1093"/>
      <c r="I237" s="1093"/>
      <c r="J237" s="1093"/>
      <c r="K237" s="1093"/>
      <c r="L237" s="1093"/>
      <c r="M237" s="1093"/>
      <c r="N237" s="1093"/>
      <c r="O237" s="1093"/>
      <c r="P237" s="1094"/>
      <c r="Q237" s="81"/>
      <c r="R237" s="81"/>
      <c r="S237" s="81"/>
    </row>
    <row r="238" spans="1:19" ht="13.2">
      <c r="A238" s="81"/>
      <c r="B238" s="603" t="s">
        <v>236</v>
      </c>
      <c r="C238" s="604"/>
      <c r="D238" s="605"/>
      <c r="E238" s="605"/>
      <c r="F238" s="605"/>
      <c r="G238" s="606"/>
      <c r="H238" s="190"/>
      <c r="I238" s="190"/>
      <c r="J238" s="190"/>
      <c r="K238" s="190"/>
      <c r="L238" s="190"/>
      <c r="M238" s="190"/>
      <c r="N238" s="190"/>
      <c r="O238" s="190"/>
      <c r="P238" s="607"/>
      <c r="Q238" s="81"/>
      <c r="R238" s="81"/>
      <c r="S238" s="81"/>
    </row>
    <row r="239" spans="1:19" ht="13.8" thickBot="1">
      <c r="A239" s="81"/>
      <c r="B239" s="608" t="s">
        <v>237</v>
      </c>
      <c r="C239" s="609"/>
      <c r="D239" s="204"/>
      <c r="E239" s="204"/>
      <c r="F239" s="204"/>
      <c r="G239" s="610"/>
      <c r="H239" s="204"/>
      <c r="I239" s="204"/>
      <c r="J239" s="204"/>
      <c r="K239" s="204"/>
      <c r="L239" s="204"/>
      <c r="M239" s="204"/>
      <c r="N239" s="204"/>
      <c r="O239" s="204"/>
      <c r="P239" s="611"/>
      <c r="Q239" s="81"/>
      <c r="R239" s="81"/>
      <c r="S239" s="81"/>
    </row>
    <row r="240" spans="1:19" ht="12.75">
      <c r="A240" s="81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</row>
    <row r="241" spans="1:19" ht="12.75">
      <c r="A241" s="81"/>
      <c r="B241" s="81"/>
      <c r="C241" s="81"/>
      <c r="D241" s="81"/>
      <c r="E241" s="81"/>
      <c r="K241" s="81"/>
      <c r="L241" s="81"/>
      <c r="M241" s="81"/>
      <c r="N241" s="81"/>
      <c r="O241" s="81"/>
      <c r="P241" s="81"/>
      <c r="Q241" s="81"/>
      <c r="R241" s="81"/>
      <c r="S241" s="81"/>
    </row>
    <row r="243" spans="5:15" ht="12">
      <c r="E243" s="315"/>
      <c r="F243" s="315"/>
      <c r="G243" s="315"/>
      <c r="H243" s="315"/>
      <c r="I243" s="315"/>
      <c r="J243" s="315"/>
      <c r="K243" s="315"/>
      <c r="L243" s="315"/>
      <c r="M243" s="315"/>
      <c r="N243" s="315"/>
      <c r="O243" s="315"/>
    </row>
    <row r="244" spans="5:15" ht="12">
      <c r="E244" s="315"/>
      <c r="F244" s="315"/>
      <c r="G244" s="315"/>
      <c r="H244" s="315"/>
      <c r="I244" s="315"/>
      <c r="J244" s="315"/>
      <c r="K244" s="315"/>
      <c r="L244" s="315"/>
      <c r="M244" s="315"/>
      <c r="N244" s="315"/>
      <c r="O244" s="315"/>
    </row>
    <row r="245" spans="5:15" ht="12">
      <c r="E245" s="315"/>
      <c r="F245" s="315"/>
      <c r="G245" s="315"/>
      <c r="H245" s="315"/>
      <c r="I245" s="315"/>
      <c r="J245" s="315"/>
      <c r="K245" s="315"/>
      <c r="L245" s="315"/>
      <c r="M245" s="315"/>
      <c r="N245" s="315"/>
      <c r="O245" s="315"/>
    </row>
    <row r="246" spans="5:15" ht="12">
      <c r="E246" s="315"/>
      <c r="F246" s="315"/>
      <c r="G246" s="315"/>
      <c r="H246" s="315"/>
      <c r="I246" s="315"/>
      <c r="J246" s="315"/>
      <c r="K246" s="315"/>
      <c r="L246" s="315"/>
      <c r="M246" s="315"/>
      <c r="N246" s="315"/>
      <c r="O246" s="315"/>
    </row>
    <row r="248" spans="3:19" ht="11.4">
      <c r="C248" s="316"/>
      <c r="D248" s="255"/>
      <c r="E248" s="264"/>
      <c r="F248" s="264"/>
      <c r="G248" s="264"/>
      <c r="H248" s="264"/>
      <c r="I248" s="264"/>
      <c r="J248" s="264"/>
      <c r="K248" s="264"/>
      <c r="L248" s="264"/>
      <c r="M248" s="264"/>
      <c r="N248" s="264"/>
      <c r="O248" s="264"/>
      <c r="P248" s="264"/>
      <c r="Q248" s="264"/>
      <c r="R248" s="264"/>
      <c r="S248" s="264"/>
    </row>
  </sheetData>
  <sheetProtection password="C644" sheet="1" objects="1" scenarios="1" formatCells="0" formatColumns="0" formatRows="0" insertColumns="0" insertRows="0" insertHyperlinks="0" deleteColumns="0" deleteRows="0" sort="0" autoFilter="0" pivotTables="0"/>
  <mergeCells count="404">
    <mergeCell ref="E21:E22"/>
    <mergeCell ref="G21:G22"/>
    <mergeCell ref="M49:M50"/>
    <mergeCell ref="N49:N50"/>
    <mergeCell ref="E49:E50"/>
    <mergeCell ref="F49:F50"/>
    <mergeCell ref="M21:M22"/>
    <mergeCell ref="J30:J31"/>
    <mergeCell ref="K30:K31"/>
    <mergeCell ref="E30:E31"/>
    <mergeCell ref="E40:E41"/>
    <mergeCell ref="F40:F41"/>
    <mergeCell ref="L21:L22"/>
    <mergeCell ref="J21:J22"/>
    <mergeCell ref="F21:F22"/>
    <mergeCell ref="K21:K22"/>
    <mergeCell ref="I21:I22"/>
    <mergeCell ref="H21:H22"/>
    <mergeCell ref="H30:H31"/>
    <mergeCell ref="I30:I31"/>
    <mergeCell ref="G30:G31"/>
    <mergeCell ref="F30:F31"/>
    <mergeCell ref="H40:H41"/>
    <mergeCell ref="I40:I41"/>
    <mergeCell ref="B236:P237"/>
    <mergeCell ref="I49:I50"/>
    <mergeCell ref="J49:J50"/>
    <mergeCell ref="K49:K50"/>
    <mergeCell ref="L49:L50"/>
    <mergeCell ref="R40:R41"/>
    <mergeCell ref="P40:P41"/>
    <mergeCell ref="Q40:Q41"/>
    <mergeCell ref="K40:K41"/>
    <mergeCell ref="G40:G41"/>
    <mergeCell ref="G49:G50"/>
    <mergeCell ref="H49:H50"/>
    <mergeCell ref="J40:J41"/>
    <mergeCell ref="J181:J182"/>
    <mergeCell ref="K181:K182"/>
    <mergeCell ref="L181:L182"/>
    <mergeCell ref="M181:M182"/>
    <mergeCell ref="L103:L104"/>
    <mergeCell ref="M103:M104"/>
    <mergeCell ref="M163:M164"/>
    <mergeCell ref="K145:K146"/>
    <mergeCell ref="L145:L146"/>
    <mergeCell ref="M145:M146"/>
    <mergeCell ref="R78:R79"/>
    <mergeCell ref="L30:L31"/>
    <mergeCell ref="L40:L41"/>
    <mergeCell ref="L11:L12"/>
    <mergeCell ref="M11:M12"/>
    <mergeCell ref="N11:N12"/>
    <mergeCell ref="S49:S50"/>
    <mergeCell ref="O49:O50"/>
    <mergeCell ref="P49:P50"/>
    <mergeCell ref="Q49:Q50"/>
    <mergeCell ref="R49:R50"/>
    <mergeCell ref="S40:S41"/>
    <mergeCell ref="R30:R31"/>
    <mergeCell ref="M30:M31"/>
    <mergeCell ref="N30:N31"/>
    <mergeCell ref="O30:O31"/>
    <mergeCell ref="Q30:Q31"/>
    <mergeCell ref="P30:P31"/>
    <mergeCell ref="S21:S22"/>
    <mergeCell ref="N40:N41"/>
    <mergeCell ref="O40:O41"/>
    <mergeCell ref="Q21:Q22"/>
    <mergeCell ref="R21:R22"/>
    <mergeCell ref="N21:N22"/>
    <mergeCell ref="O21:O22"/>
    <mergeCell ref="J11:J12"/>
    <mergeCell ref="K11:K12"/>
    <mergeCell ref="S2:S3"/>
    <mergeCell ref="Q11:Q12"/>
    <mergeCell ref="Q2:Q3"/>
    <mergeCell ref="R2:R3"/>
    <mergeCell ref="S11:S12"/>
    <mergeCell ref="R11:R12"/>
    <mergeCell ref="P2:P3"/>
    <mergeCell ref="P11:P12"/>
    <mergeCell ref="O11:O12"/>
    <mergeCell ref="K2:K3"/>
    <mergeCell ref="L2:L3"/>
    <mergeCell ref="J2:J3"/>
    <mergeCell ref="O2:O3"/>
    <mergeCell ref="M2:M3"/>
    <mergeCell ref="N2:N3"/>
    <mergeCell ref="I11:I12"/>
    <mergeCell ref="E11:E12"/>
    <mergeCell ref="F11:F12"/>
    <mergeCell ref="G11:G12"/>
    <mergeCell ref="H11:H12"/>
    <mergeCell ref="E2:E3"/>
    <mergeCell ref="F2:F3"/>
    <mergeCell ref="G2:G3"/>
    <mergeCell ref="H2:H3"/>
    <mergeCell ref="I2:I3"/>
    <mergeCell ref="P21:P22"/>
    <mergeCell ref="S30:S31"/>
    <mergeCell ref="M40:M41"/>
    <mergeCell ref="T40:T41"/>
    <mergeCell ref="U40:U41"/>
    <mergeCell ref="V40:V41"/>
    <mergeCell ref="T49:T50"/>
    <mergeCell ref="W2:W3"/>
    <mergeCell ref="X2:X3"/>
    <mergeCell ref="T21:T22"/>
    <mergeCell ref="U21:U22"/>
    <mergeCell ref="V21:V22"/>
    <mergeCell ref="W21:W22"/>
    <mergeCell ref="X21:X22"/>
    <mergeCell ref="W40:W41"/>
    <mergeCell ref="X40:X41"/>
    <mergeCell ref="Y2:Y3"/>
    <mergeCell ref="Z2:Z3"/>
    <mergeCell ref="AA2:AA3"/>
    <mergeCell ref="AB2:AB3"/>
    <mergeCell ref="AC2:AC3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B12"/>
    <mergeCell ref="AC11:AC12"/>
    <mergeCell ref="T2:T3"/>
    <mergeCell ref="U2:U3"/>
    <mergeCell ref="V2:V3"/>
    <mergeCell ref="Y21:Y22"/>
    <mergeCell ref="Z21:Z22"/>
    <mergeCell ref="AA21:AA22"/>
    <mergeCell ref="AB21:AB22"/>
    <mergeCell ref="AC21:AC22"/>
    <mergeCell ref="T30:T31"/>
    <mergeCell ref="U30:U31"/>
    <mergeCell ref="V30:V31"/>
    <mergeCell ref="W30:W31"/>
    <mergeCell ref="X30:X31"/>
    <mergeCell ref="Y30:Y31"/>
    <mergeCell ref="AA30:AA31"/>
    <mergeCell ref="AB30:AB31"/>
    <mergeCell ref="AC30:AC31"/>
    <mergeCell ref="Y40:Y41"/>
    <mergeCell ref="U49:U50"/>
    <mergeCell ref="V49:V50"/>
    <mergeCell ref="W49:W50"/>
    <mergeCell ref="X49:X50"/>
    <mergeCell ref="Y49:Y50"/>
    <mergeCell ref="Z30:Z31"/>
    <mergeCell ref="B111:B113"/>
    <mergeCell ref="Z49:Z50"/>
    <mergeCell ref="K95:K96"/>
    <mergeCell ref="L95:L96"/>
    <mergeCell ref="M95:M96"/>
    <mergeCell ref="N95:N96"/>
    <mergeCell ref="O95:O96"/>
    <mergeCell ref="P95:P96"/>
    <mergeCell ref="E95:E96"/>
    <mergeCell ref="F95:F96"/>
    <mergeCell ref="G95:G96"/>
    <mergeCell ref="H95:H96"/>
    <mergeCell ref="I95:I96"/>
    <mergeCell ref="J95:J96"/>
    <mergeCell ref="P86:P87"/>
    <mergeCell ref="Q86:Q87"/>
    <mergeCell ref="R86:R87"/>
    <mergeCell ref="B67:B70"/>
    <mergeCell ref="B71:B74"/>
    <mergeCell ref="Z103:Z104"/>
    <mergeCell ref="AA103:AA104"/>
    <mergeCell ref="AB103:AB104"/>
    <mergeCell ref="T103:T104"/>
    <mergeCell ref="U103:U104"/>
    <mergeCell ref="V103:V104"/>
    <mergeCell ref="W103:W104"/>
    <mergeCell ref="X103:X104"/>
    <mergeCell ref="N103:N104"/>
    <mergeCell ref="O103:O104"/>
    <mergeCell ref="P103:P104"/>
    <mergeCell ref="Q103:Q104"/>
    <mergeCell ref="R103:R104"/>
    <mergeCell ref="S103:S104"/>
    <mergeCell ref="E103:E104"/>
    <mergeCell ref="F103:F104"/>
    <mergeCell ref="G103:G104"/>
    <mergeCell ref="H103:H104"/>
    <mergeCell ref="I103:I104"/>
    <mergeCell ref="J103:J104"/>
    <mergeCell ref="K103:K104"/>
    <mergeCell ref="U86:U87"/>
    <mergeCell ref="Z40:Z41"/>
    <mergeCell ref="AA40:AA41"/>
    <mergeCell ref="AB40:AB41"/>
    <mergeCell ref="AC40:AC41"/>
    <mergeCell ref="AC103:AC104"/>
    <mergeCell ref="AC95:AC96"/>
    <mergeCell ref="AA86:AA87"/>
    <mergeCell ref="AB86:AB87"/>
    <mergeCell ref="AC86:AC87"/>
    <mergeCell ref="Z95:Z96"/>
    <mergeCell ref="AC78:AC79"/>
    <mergeCell ref="AA78:AA79"/>
    <mergeCell ref="AB78:AB79"/>
    <mergeCell ref="Z78:Z79"/>
    <mergeCell ref="AA95:AA96"/>
    <mergeCell ref="AB95:AB96"/>
    <mergeCell ref="Z86:Z87"/>
    <mergeCell ref="AB181:AB182"/>
    <mergeCell ref="AA163:AA164"/>
    <mergeCell ref="W181:W182"/>
    <mergeCell ref="X181:X182"/>
    <mergeCell ref="Y181:Y182"/>
    <mergeCell ref="V163:V164"/>
    <mergeCell ref="AA49:AA50"/>
    <mergeCell ref="AB49:AB50"/>
    <mergeCell ref="AC49:AC50"/>
    <mergeCell ref="AC163:AC164"/>
    <mergeCell ref="AB163:AB164"/>
    <mergeCell ref="AB128:AB129"/>
    <mergeCell ref="AC128:AC129"/>
    <mergeCell ref="AB145:AB146"/>
    <mergeCell ref="AC145:AC146"/>
    <mergeCell ref="Z145:Z146"/>
    <mergeCell ref="AA145:AA146"/>
    <mergeCell ref="Z163:Z164"/>
    <mergeCell ref="AC181:AC182"/>
    <mergeCell ref="W86:W87"/>
    <mergeCell ref="Z181:Z182"/>
    <mergeCell ref="AA181:AA182"/>
    <mergeCell ref="AA128:AA129"/>
    <mergeCell ref="V78:V79"/>
    <mergeCell ref="Q145:Q146"/>
    <mergeCell ref="R145:R146"/>
    <mergeCell ref="S145:S146"/>
    <mergeCell ref="W95:W96"/>
    <mergeCell ref="X95:X96"/>
    <mergeCell ref="R181:R182"/>
    <mergeCell ref="W163:W164"/>
    <mergeCell ref="V181:V182"/>
    <mergeCell ref="Y95:Y96"/>
    <mergeCell ref="V145:V146"/>
    <mergeCell ref="X163:X164"/>
    <mergeCell ref="Y163:Y164"/>
    <mergeCell ref="T181:T182"/>
    <mergeCell ref="U181:U182"/>
    <mergeCell ref="R163:R164"/>
    <mergeCell ref="S163:S164"/>
    <mergeCell ref="Y145:Y146"/>
    <mergeCell ref="S95:S96"/>
    <mergeCell ref="T95:T96"/>
    <mergeCell ref="S181:S182"/>
    <mergeCell ref="W145:W146"/>
    <mergeCell ref="X145:X146"/>
    <mergeCell ref="T145:T146"/>
    <mergeCell ref="U145:U146"/>
    <mergeCell ref="N145:N146"/>
    <mergeCell ref="N163:N164"/>
    <mergeCell ref="O163:O164"/>
    <mergeCell ref="P163:P164"/>
    <mergeCell ref="O145:O146"/>
    <mergeCell ref="Z217:Z218"/>
    <mergeCell ref="AA217:AA218"/>
    <mergeCell ref="T217:T218"/>
    <mergeCell ref="U217:U218"/>
    <mergeCell ref="V217:V218"/>
    <mergeCell ref="W217:W218"/>
    <mergeCell ref="X217:X218"/>
    <mergeCell ref="Y217:Y218"/>
    <mergeCell ref="S199:S200"/>
    <mergeCell ref="T199:T200"/>
    <mergeCell ref="U199:U200"/>
    <mergeCell ref="Q217:Q218"/>
    <mergeCell ref="R217:R218"/>
    <mergeCell ref="S217:S218"/>
    <mergeCell ref="N217:N218"/>
    <mergeCell ref="O217:O218"/>
    <mergeCell ref="AA199:AA200"/>
    <mergeCell ref="Q199:Q200"/>
    <mergeCell ref="P145:P146"/>
    <mergeCell ref="T163:T164"/>
    <mergeCell ref="U163:U164"/>
    <mergeCell ref="X86:X87"/>
    <mergeCell ref="Y103:Y104"/>
    <mergeCell ref="W128:W129"/>
    <mergeCell ref="X128:X129"/>
    <mergeCell ref="Y128:Y129"/>
    <mergeCell ref="Y86:Y87"/>
    <mergeCell ref="Z128:Z129"/>
    <mergeCell ref="M86:M87"/>
    <mergeCell ref="I128:I129"/>
    <mergeCell ref="J128:J129"/>
    <mergeCell ref="K128:K129"/>
    <mergeCell ref="L128:L129"/>
    <mergeCell ref="M128:M129"/>
    <mergeCell ref="N128:N129"/>
    <mergeCell ref="U95:U96"/>
    <mergeCell ref="V95:V96"/>
    <mergeCell ref="P128:P129"/>
    <mergeCell ref="Q128:Q129"/>
    <mergeCell ref="Q95:Q96"/>
    <mergeCell ref="R95:R96"/>
    <mergeCell ref="S128:S129"/>
    <mergeCell ref="T128:T129"/>
    <mergeCell ref="U128:U129"/>
    <mergeCell ref="V128:V129"/>
    <mergeCell ref="V86:V87"/>
    <mergeCell ref="N86:N87"/>
    <mergeCell ref="O86:O87"/>
    <mergeCell ref="O128:O129"/>
    <mergeCell ref="R128:R129"/>
    <mergeCell ref="S86:S87"/>
    <mergeCell ref="T86:T87"/>
    <mergeCell ref="M78:M79"/>
    <mergeCell ref="N78:N79"/>
    <mergeCell ref="S78:S79"/>
    <mergeCell ref="T78:T79"/>
    <mergeCell ref="U78:U79"/>
    <mergeCell ref="W78:W79"/>
    <mergeCell ref="X78:X79"/>
    <mergeCell ref="Y78:Y79"/>
    <mergeCell ref="O78:O79"/>
    <mergeCell ref="P78:P79"/>
    <mergeCell ref="Q78:Q79"/>
    <mergeCell ref="K78:K79"/>
    <mergeCell ref="L78:L79"/>
    <mergeCell ref="E86:E87"/>
    <mergeCell ref="F86:F87"/>
    <mergeCell ref="G86:G87"/>
    <mergeCell ref="H86:H87"/>
    <mergeCell ref="I86:I87"/>
    <mergeCell ref="J86:J87"/>
    <mergeCell ref="K86:K87"/>
    <mergeCell ref="L86:L87"/>
    <mergeCell ref="F145:F146"/>
    <mergeCell ref="G145:G146"/>
    <mergeCell ref="H145:H146"/>
    <mergeCell ref="I145:I146"/>
    <mergeCell ref="J145:J146"/>
    <mergeCell ref="E78:E79"/>
    <mergeCell ref="F78:F79"/>
    <mergeCell ref="G78:G79"/>
    <mergeCell ref="H78:H79"/>
    <mergeCell ref="I78:I79"/>
    <mergeCell ref="J78:J79"/>
    <mergeCell ref="E128:E129"/>
    <mergeCell ref="F128:F129"/>
    <mergeCell ref="G128:G129"/>
    <mergeCell ref="H128:H129"/>
    <mergeCell ref="E145:E146"/>
    <mergeCell ref="I181:I182"/>
    <mergeCell ref="N181:N182"/>
    <mergeCell ref="O181:O182"/>
    <mergeCell ref="P181:P182"/>
    <mergeCell ref="Q181:Q182"/>
    <mergeCell ref="L163:L164"/>
    <mergeCell ref="Q163:Q164"/>
    <mergeCell ref="E163:E164"/>
    <mergeCell ref="F163:F164"/>
    <mergeCell ref="G163:G164"/>
    <mergeCell ref="H163:H164"/>
    <mergeCell ref="I163:I164"/>
    <mergeCell ref="J163:J164"/>
    <mergeCell ref="K163:K164"/>
    <mergeCell ref="AB199:AB200"/>
    <mergeCell ref="E199:E200"/>
    <mergeCell ref="F199:F200"/>
    <mergeCell ref="G199:G200"/>
    <mergeCell ref="H199:H200"/>
    <mergeCell ref="I199:I200"/>
    <mergeCell ref="J199:J200"/>
    <mergeCell ref="K199:K200"/>
    <mergeCell ref="L199:L200"/>
    <mergeCell ref="M199:M200"/>
    <mergeCell ref="R199:R200"/>
    <mergeCell ref="Z199:Z200"/>
    <mergeCell ref="AC199:AC200"/>
    <mergeCell ref="E181:E182"/>
    <mergeCell ref="F181:F182"/>
    <mergeCell ref="G181:G182"/>
    <mergeCell ref="H181:H182"/>
    <mergeCell ref="AB217:AB218"/>
    <mergeCell ref="AC217:AC218"/>
    <mergeCell ref="N199:N200"/>
    <mergeCell ref="O199:O200"/>
    <mergeCell ref="P199:P200"/>
    <mergeCell ref="W199:W200"/>
    <mergeCell ref="X199:X200"/>
    <mergeCell ref="Y199:Y200"/>
    <mergeCell ref="E217:E218"/>
    <mergeCell ref="F217:F218"/>
    <mergeCell ref="G217:G218"/>
    <mergeCell ref="H217:H218"/>
    <mergeCell ref="I217:I218"/>
    <mergeCell ref="J217:J218"/>
    <mergeCell ref="K217:K218"/>
    <mergeCell ref="L217:L218"/>
    <mergeCell ref="M217:M218"/>
    <mergeCell ref="V199:V200"/>
    <mergeCell ref="P217:P218"/>
  </mergeCells>
  <printOptions/>
  <pageMargins left="0.3937007874015748" right="0.35433070866141736" top="0.7874015748031497" bottom="0.7874015748031497" header="0.3937007874015748" footer="0.3937007874015748"/>
  <pageSetup fitToHeight="0" fitToWidth="1" horizontalDpi="600" verticalDpi="600" orientation="landscape" paperSize="9" scale="44" r:id="rId5"/>
  <headerFooter alignWithMargins="0">
    <oddFooter>&amp;L&amp;A&amp;C30.9.2010</oddFooter>
  </headerFooter>
  <ignoredErrors>
    <ignoredError sqref="D9:E9 D28:E33 D35:E47 D34 E56 D84:E91 D92:E100 D101:E101 D65 E180:AC214 AC233 E179:AC179 E216:AC231 E215:AB215" unlockedFormula="1"/>
    <ignoredError sqref="F34:AC34 AC215" formulaRange="1"/>
    <ignoredError sqref="E34 AC232 E232:AB233" formulaRange="1" unlockedFormula="1"/>
  </ignoredErrors>
  <drawing r:id="rId3"/>
  <legacyDrawing r:id="rId2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1265" r:id="rId4" name="Button 1">
              <controlPr defaultSize="0" print="0" autoFill="0" autoPict="0" macro="[0]!GoToIntroduction">
                <anchor moveWithCells="1" sizeWithCells="1">
                  <from>
                    <xdr:col>27</xdr:col>
                    <xdr:colOff>0</xdr:colOff>
                    <xdr:row>58</xdr:row>
                    <xdr:rowOff>7620</xdr:rowOff>
                  </from>
                  <to>
                    <xdr:col>29</xdr:col>
                    <xdr:colOff>0</xdr:colOff>
                    <xdr:row>61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pageSetUpPr fitToPage="1"/>
  </sheetPr>
  <dimension ref="A1:AI97"/>
  <sheetViews>
    <sheetView zoomScale="70" zoomScaleNormal="70" zoomScaleSheetLayoutView="75" workbookViewId="0" topLeftCell="A1"/>
  </sheetViews>
  <sheetFormatPr defaultColWidth="9.140625" defaultRowHeight="12.75"/>
  <cols>
    <col min="1" max="1" width="2.7109375" style="254" customWidth="1"/>
    <col min="2" max="2" width="5.7109375" style="254" customWidth="1"/>
    <col min="3" max="3" width="37.7109375" style="254" customWidth="1"/>
    <col min="4" max="4" width="12.7109375" style="254" customWidth="1"/>
    <col min="5" max="17" width="10.7109375" style="254" customWidth="1"/>
    <col min="18" max="18" width="10.8515625" style="254" customWidth="1"/>
    <col min="19" max="29" width="10.7109375" style="254" customWidth="1"/>
    <col min="30" max="35" width="8.7109375" style="254" bestFit="1" customWidth="1"/>
    <col min="36" max="16384" width="9.140625" style="254" customWidth="1"/>
  </cols>
  <sheetData>
    <row r="1" spans="1:5" ht="10.8" thickBot="1">
      <c r="A1" s="256"/>
      <c r="E1" s="255"/>
    </row>
    <row r="2" spans="1:29" ht="12.75" customHeight="1">
      <c r="A2" s="256"/>
      <c r="B2" s="105" t="s">
        <v>16</v>
      </c>
      <c r="C2" s="106" t="s">
        <v>93</v>
      </c>
      <c r="D2" s="107"/>
      <c r="E2" s="1066">
        <f>'0 Úvod'!G19</f>
        <v>2014</v>
      </c>
      <c r="F2" s="1064">
        <f aca="true" t="shared" si="0" ref="F2:S2">E2+1</f>
        <v>2015</v>
      </c>
      <c r="G2" s="1064">
        <f t="shared" si="0"/>
        <v>2016</v>
      </c>
      <c r="H2" s="1064">
        <f t="shared" si="0"/>
        <v>2017</v>
      </c>
      <c r="I2" s="1064">
        <f t="shared" si="0"/>
        <v>2018</v>
      </c>
      <c r="J2" s="1064">
        <f t="shared" si="0"/>
        <v>2019</v>
      </c>
      <c r="K2" s="1064">
        <f t="shared" si="0"/>
        <v>2020</v>
      </c>
      <c r="L2" s="1064">
        <f t="shared" si="0"/>
        <v>2021</v>
      </c>
      <c r="M2" s="1064">
        <f t="shared" si="0"/>
        <v>2022</v>
      </c>
      <c r="N2" s="1064">
        <f t="shared" si="0"/>
        <v>2023</v>
      </c>
      <c r="O2" s="1064">
        <f t="shared" si="0"/>
        <v>2024</v>
      </c>
      <c r="P2" s="1064">
        <f t="shared" si="0"/>
        <v>2025</v>
      </c>
      <c r="Q2" s="1064">
        <f t="shared" si="0"/>
        <v>2026</v>
      </c>
      <c r="R2" s="1064">
        <f t="shared" si="0"/>
        <v>2027</v>
      </c>
      <c r="S2" s="1064">
        <f t="shared" si="0"/>
        <v>2028</v>
      </c>
      <c r="T2" s="1064">
        <f aca="true" t="shared" si="1" ref="T2:AC2">S2+1</f>
        <v>2029</v>
      </c>
      <c r="U2" s="1064">
        <f t="shared" si="1"/>
        <v>2030</v>
      </c>
      <c r="V2" s="1064">
        <f t="shared" si="1"/>
        <v>2031</v>
      </c>
      <c r="W2" s="1064">
        <f t="shared" si="1"/>
        <v>2032</v>
      </c>
      <c r="X2" s="1064">
        <f t="shared" si="1"/>
        <v>2033</v>
      </c>
      <c r="Y2" s="1064">
        <f t="shared" si="1"/>
        <v>2034</v>
      </c>
      <c r="Z2" s="1064">
        <f t="shared" si="1"/>
        <v>2035</v>
      </c>
      <c r="AA2" s="1064">
        <f t="shared" si="1"/>
        <v>2036</v>
      </c>
      <c r="AB2" s="1064">
        <f t="shared" si="1"/>
        <v>2037</v>
      </c>
      <c r="AC2" s="1078">
        <f t="shared" si="1"/>
        <v>2038</v>
      </c>
    </row>
    <row r="3" spans="1:29" ht="13.8" thickBot="1">
      <c r="A3" s="256"/>
      <c r="B3" s="454" t="s">
        <v>9</v>
      </c>
      <c r="C3" s="455"/>
      <c r="D3" s="456" t="s">
        <v>74</v>
      </c>
      <c r="E3" s="1067"/>
      <c r="F3" s="1065"/>
      <c r="G3" s="1065"/>
      <c r="H3" s="1065"/>
      <c r="I3" s="1065"/>
      <c r="J3" s="1065"/>
      <c r="K3" s="1065"/>
      <c r="L3" s="1065"/>
      <c r="M3" s="1065"/>
      <c r="N3" s="1065"/>
      <c r="O3" s="1065"/>
      <c r="P3" s="1065"/>
      <c r="Q3" s="1065"/>
      <c r="R3" s="1065"/>
      <c r="S3" s="1065"/>
      <c r="T3" s="1065"/>
      <c r="U3" s="1065"/>
      <c r="V3" s="1065"/>
      <c r="W3" s="1065"/>
      <c r="X3" s="1065"/>
      <c r="Y3" s="1065"/>
      <c r="Z3" s="1065"/>
      <c r="AA3" s="1065"/>
      <c r="AB3" s="1065"/>
      <c r="AC3" s="1079"/>
    </row>
    <row r="4" spans="1:29" ht="12">
      <c r="A4" s="257"/>
      <c r="B4" s="612" t="s">
        <v>26</v>
      </c>
      <c r="C4" s="613" t="s">
        <v>86</v>
      </c>
      <c r="D4" s="462">
        <f aca="true" t="shared" si="2" ref="D4:D10">SUM(E4:AC4,E14:AC14)</f>
        <v>0</v>
      </c>
      <c r="E4" s="2"/>
      <c r="F4" s="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21"/>
    </row>
    <row r="5" spans="1:29" ht="12">
      <c r="A5" s="257"/>
      <c r="B5" s="612" t="s">
        <v>26</v>
      </c>
      <c r="C5" s="613" t="s">
        <v>87</v>
      </c>
      <c r="D5" s="462">
        <f t="shared" si="2"/>
        <v>0</v>
      </c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4"/>
    </row>
    <row r="6" spans="1:29" ht="12">
      <c r="A6" s="257"/>
      <c r="B6" s="612" t="s">
        <v>27</v>
      </c>
      <c r="C6" s="614" t="s">
        <v>88</v>
      </c>
      <c r="D6" s="462">
        <f t="shared" si="2"/>
        <v>0</v>
      </c>
      <c r="E6" s="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4"/>
    </row>
    <row r="7" spans="1:29" ht="12">
      <c r="A7" s="257"/>
      <c r="B7" s="612" t="s">
        <v>27</v>
      </c>
      <c r="C7" s="614" t="s">
        <v>89</v>
      </c>
      <c r="D7" s="462">
        <f t="shared" si="2"/>
        <v>0</v>
      </c>
      <c r="E7" s="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4"/>
    </row>
    <row r="8" spans="1:29" ht="12">
      <c r="A8" s="257"/>
      <c r="B8" s="612" t="s">
        <v>27</v>
      </c>
      <c r="C8" s="614" t="s">
        <v>90</v>
      </c>
      <c r="D8" s="462">
        <f t="shared" si="2"/>
        <v>0</v>
      </c>
      <c r="E8" s="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4"/>
    </row>
    <row r="9" spans="1:29" ht="12">
      <c r="A9" s="257"/>
      <c r="B9" s="615" t="s">
        <v>27</v>
      </c>
      <c r="C9" s="616" t="s">
        <v>91</v>
      </c>
      <c r="D9" s="462">
        <f t="shared" si="2"/>
        <v>0</v>
      </c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7"/>
    </row>
    <row r="10" spans="1:29" ht="12.6" thickBot="1">
      <c r="A10" s="256"/>
      <c r="B10" s="480"/>
      <c r="C10" s="617" t="s">
        <v>92</v>
      </c>
      <c r="D10" s="466">
        <f t="shared" si="2"/>
        <v>0</v>
      </c>
      <c r="E10" s="618">
        <f>SUM(E4:E9)</f>
        <v>0</v>
      </c>
      <c r="F10" s="619">
        <f>SUM(F4:F9)</f>
        <v>0</v>
      </c>
      <c r="G10" s="619">
        <f aca="true" t="shared" si="3" ref="G10:S10">SUM(G4:G9)</f>
        <v>0</v>
      </c>
      <c r="H10" s="619">
        <f t="shared" si="3"/>
        <v>0</v>
      </c>
      <c r="I10" s="619">
        <f t="shared" si="3"/>
        <v>0</v>
      </c>
      <c r="J10" s="619">
        <f t="shared" si="3"/>
        <v>0</v>
      </c>
      <c r="K10" s="619">
        <f t="shared" si="3"/>
        <v>0</v>
      </c>
      <c r="L10" s="619">
        <f t="shared" si="3"/>
        <v>0</v>
      </c>
      <c r="M10" s="619">
        <f t="shared" si="3"/>
        <v>0</v>
      </c>
      <c r="N10" s="619">
        <f t="shared" si="3"/>
        <v>0</v>
      </c>
      <c r="O10" s="619">
        <f t="shared" si="3"/>
        <v>0</v>
      </c>
      <c r="P10" s="619">
        <f t="shared" si="3"/>
        <v>0</v>
      </c>
      <c r="Q10" s="619">
        <f t="shared" si="3"/>
        <v>0</v>
      </c>
      <c r="R10" s="619">
        <f t="shared" si="3"/>
        <v>0</v>
      </c>
      <c r="S10" s="619">
        <f t="shared" si="3"/>
        <v>0</v>
      </c>
      <c r="T10" s="619">
        <f aca="true" t="shared" si="4" ref="T10:AC10">SUM(T4:T9)</f>
        <v>0</v>
      </c>
      <c r="U10" s="619">
        <f t="shared" si="4"/>
        <v>0</v>
      </c>
      <c r="V10" s="619">
        <f t="shared" si="4"/>
        <v>0</v>
      </c>
      <c r="W10" s="619">
        <f t="shared" si="4"/>
        <v>0</v>
      </c>
      <c r="X10" s="619">
        <f t="shared" si="4"/>
        <v>0</v>
      </c>
      <c r="Y10" s="619">
        <f t="shared" si="4"/>
        <v>0</v>
      </c>
      <c r="Z10" s="619">
        <f t="shared" si="4"/>
        <v>0</v>
      </c>
      <c r="AA10" s="619">
        <f t="shared" si="4"/>
        <v>0</v>
      </c>
      <c r="AB10" s="619">
        <f t="shared" si="4"/>
        <v>0</v>
      </c>
      <c r="AC10" s="620">
        <f t="shared" si="4"/>
        <v>0</v>
      </c>
    </row>
    <row r="11" spans="1:29" ht="10.8" thickBot="1">
      <c r="A11" s="256"/>
      <c r="B11" s="263"/>
      <c r="C11" s="256"/>
      <c r="D11" s="317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</row>
    <row r="12" spans="1:29" ht="13.2">
      <c r="A12" s="256"/>
      <c r="B12" s="105" t="s">
        <v>16</v>
      </c>
      <c r="C12" s="106" t="s">
        <v>93</v>
      </c>
      <c r="D12" s="106"/>
      <c r="E12" s="1066">
        <f>AC2+1</f>
        <v>2039</v>
      </c>
      <c r="F12" s="1064">
        <f aca="true" t="shared" si="5" ref="F12:S12">E12+1</f>
        <v>2040</v>
      </c>
      <c r="G12" s="1064">
        <f t="shared" si="5"/>
        <v>2041</v>
      </c>
      <c r="H12" s="1064">
        <f t="shared" si="5"/>
        <v>2042</v>
      </c>
      <c r="I12" s="1064">
        <f t="shared" si="5"/>
        <v>2043</v>
      </c>
      <c r="J12" s="1064">
        <f t="shared" si="5"/>
        <v>2044</v>
      </c>
      <c r="K12" s="1064">
        <f t="shared" si="5"/>
        <v>2045</v>
      </c>
      <c r="L12" s="1064">
        <f t="shared" si="5"/>
        <v>2046</v>
      </c>
      <c r="M12" s="1064">
        <f t="shared" si="5"/>
        <v>2047</v>
      </c>
      <c r="N12" s="1064">
        <f t="shared" si="5"/>
        <v>2048</v>
      </c>
      <c r="O12" s="1064">
        <f t="shared" si="5"/>
        <v>2049</v>
      </c>
      <c r="P12" s="1064">
        <f t="shared" si="5"/>
        <v>2050</v>
      </c>
      <c r="Q12" s="1064">
        <f t="shared" si="5"/>
        <v>2051</v>
      </c>
      <c r="R12" s="1064">
        <f t="shared" si="5"/>
        <v>2052</v>
      </c>
      <c r="S12" s="1064">
        <f t="shared" si="5"/>
        <v>2053</v>
      </c>
      <c r="T12" s="1064">
        <f aca="true" t="shared" si="6" ref="T12:AC12">S12+1</f>
        <v>2054</v>
      </c>
      <c r="U12" s="1064">
        <f t="shared" si="6"/>
        <v>2055</v>
      </c>
      <c r="V12" s="1064">
        <f t="shared" si="6"/>
        <v>2056</v>
      </c>
      <c r="W12" s="1064">
        <f t="shared" si="6"/>
        <v>2057</v>
      </c>
      <c r="X12" s="1064">
        <f t="shared" si="6"/>
        <v>2058</v>
      </c>
      <c r="Y12" s="1064">
        <f t="shared" si="6"/>
        <v>2059</v>
      </c>
      <c r="Z12" s="1064">
        <f t="shared" si="6"/>
        <v>2060</v>
      </c>
      <c r="AA12" s="1064">
        <f t="shared" si="6"/>
        <v>2061</v>
      </c>
      <c r="AB12" s="1064">
        <f t="shared" si="6"/>
        <v>2062</v>
      </c>
      <c r="AC12" s="1078">
        <f t="shared" si="6"/>
        <v>2063</v>
      </c>
    </row>
    <row r="13" spans="2:35" s="256" customFormat="1" ht="13.8" thickBot="1">
      <c r="B13" s="621" t="s">
        <v>11</v>
      </c>
      <c r="C13" s="622"/>
      <c r="D13" s="623"/>
      <c r="E13" s="1100"/>
      <c r="F13" s="1099"/>
      <c r="G13" s="1099"/>
      <c r="H13" s="1099"/>
      <c r="I13" s="1099"/>
      <c r="J13" s="1099"/>
      <c r="K13" s="1099"/>
      <c r="L13" s="1099"/>
      <c r="M13" s="1099"/>
      <c r="N13" s="1099"/>
      <c r="O13" s="1099"/>
      <c r="P13" s="1099"/>
      <c r="Q13" s="1099"/>
      <c r="R13" s="1099"/>
      <c r="S13" s="1099"/>
      <c r="T13" s="1099"/>
      <c r="U13" s="1099"/>
      <c r="V13" s="1099"/>
      <c r="W13" s="1099"/>
      <c r="X13" s="1099"/>
      <c r="Y13" s="1099"/>
      <c r="Z13" s="1099"/>
      <c r="AA13" s="1099"/>
      <c r="AB13" s="1099"/>
      <c r="AC13" s="1049"/>
      <c r="AD13" s="254"/>
      <c r="AE13" s="254"/>
      <c r="AF13" s="254"/>
      <c r="AG13" s="254"/>
      <c r="AH13" s="254"/>
      <c r="AI13" s="254"/>
    </row>
    <row r="14" spans="2:35" s="256" customFormat="1" ht="11.4">
      <c r="B14" s="624" t="s">
        <v>26</v>
      </c>
      <c r="C14" s="625" t="s">
        <v>86</v>
      </c>
      <c r="D14" s="626"/>
      <c r="E14" s="15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266"/>
      <c r="V14" s="266"/>
      <c r="W14" s="266"/>
      <c r="X14" s="266"/>
      <c r="Y14" s="266"/>
      <c r="Z14" s="266"/>
      <c r="AA14" s="266"/>
      <c r="AB14" s="266"/>
      <c r="AC14" s="259"/>
      <c r="AD14" s="254"/>
      <c r="AE14" s="254"/>
      <c r="AF14" s="254"/>
      <c r="AG14" s="254"/>
      <c r="AH14" s="254"/>
      <c r="AI14" s="254"/>
    </row>
    <row r="15" spans="2:35" s="256" customFormat="1" ht="11.4">
      <c r="B15" s="612" t="s">
        <v>26</v>
      </c>
      <c r="C15" s="613" t="s">
        <v>87</v>
      </c>
      <c r="D15" s="627"/>
      <c r="E15" s="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268"/>
      <c r="V15" s="268"/>
      <c r="W15" s="268"/>
      <c r="X15" s="268"/>
      <c r="Y15" s="268"/>
      <c r="Z15" s="268"/>
      <c r="AA15" s="268"/>
      <c r="AB15" s="268"/>
      <c r="AC15" s="261"/>
      <c r="AD15" s="254"/>
      <c r="AE15" s="254"/>
      <c r="AF15" s="254"/>
      <c r="AG15" s="254"/>
      <c r="AH15" s="254"/>
      <c r="AI15" s="254"/>
    </row>
    <row r="16" spans="2:35" s="256" customFormat="1" ht="11.4">
      <c r="B16" s="612" t="s">
        <v>27</v>
      </c>
      <c r="C16" s="614" t="s">
        <v>88</v>
      </c>
      <c r="D16" s="627"/>
      <c r="E16" s="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268"/>
      <c r="V16" s="268"/>
      <c r="W16" s="268"/>
      <c r="X16" s="268"/>
      <c r="Y16" s="268"/>
      <c r="Z16" s="268"/>
      <c r="AA16" s="268"/>
      <c r="AB16" s="268"/>
      <c r="AC16" s="261"/>
      <c r="AD16" s="254"/>
      <c r="AE16" s="254"/>
      <c r="AF16" s="254"/>
      <c r="AG16" s="254"/>
      <c r="AH16" s="254"/>
      <c r="AI16" s="254"/>
    </row>
    <row r="17" spans="2:35" s="256" customFormat="1" ht="11.4">
      <c r="B17" s="612" t="s">
        <v>27</v>
      </c>
      <c r="C17" s="614" t="s">
        <v>89</v>
      </c>
      <c r="D17" s="627"/>
      <c r="E17" s="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268"/>
      <c r="V17" s="268"/>
      <c r="W17" s="268"/>
      <c r="X17" s="268"/>
      <c r="Y17" s="268"/>
      <c r="Z17" s="268"/>
      <c r="AA17" s="268"/>
      <c r="AB17" s="268"/>
      <c r="AC17" s="261"/>
      <c r="AD17" s="254"/>
      <c r="AE17" s="254"/>
      <c r="AF17" s="254"/>
      <c r="AG17" s="254"/>
      <c r="AH17" s="254"/>
      <c r="AI17" s="254"/>
    </row>
    <row r="18" spans="2:35" s="256" customFormat="1" ht="11.4">
      <c r="B18" s="612" t="s">
        <v>27</v>
      </c>
      <c r="C18" s="614" t="s">
        <v>90</v>
      </c>
      <c r="D18" s="627"/>
      <c r="E18" s="2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268"/>
      <c r="V18" s="268"/>
      <c r="W18" s="268"/>
      <c r="X18" s="268"/>
      <c r="Y18" s="268"/>
      <c r="Z18" s="268"/>
      <c r="AA18" s="268"/>
      <c r="AB18" s="268"/>
      <c r="AC18" s="261"/>
      <c r="AD18" s="254"/>
      <c r="AE18" s="254"/>
      <c r="AF18" s="254"/>
      <c r="AG18" s="254"/>
      <c r="AH18" s="254"/>
      <c r="AI18" s="254"/>
    </row>
    <row r="19" spans="2:35" s="256" customFormat="1" ht="11.4">
      <c r="B19" s="615" t="s">
        <v>27</v>
      </c>
      <c r="C19" s="616" t="s">
        <v>91</v>
      </c>
      <c r="D19" s="628"/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270"/>
      <c r="V19" s="270"/>
      <c r="W19" s="270"/>
      <c r="X19" s="270"/>
      <c r="Y19" s="270"/>
      <c r="Z19" s="270"/>
      <c r="AA19" s="270"/>
      <c r="AB19" s="270"/>
      <c r="AC19" s="262"/>
      <c r="AD19" s="254"/>
      <c r="AE19" s="254"/>
      <c r="AF19" s="254"/>
      <c r="AG19" s="254"/>
      <c r="AH19" s="254"/>
      <c r="AI19" s="254"/>
    </row>
    <row r="20" spans="1:29" ht="12.6" thickBot="1">
      <c r="A20" s="271"/>
      <c r="B20" s="480"/>
      <c r="C20" s="617" t="s">
        <v>92</v>
      </c>
      <c r="D20" s="481"/>
      <c r="E20" s="618">
        <f aca="true" t="shared" si="7" ref="E20:S20">SUM(E14:E19)</f>
        <v>0</v>
      </c>
      <c r="F20" s="619">
        <f t="shared" si="7"/>
        <v>0</v>
      </c>
      <c r="G20" s="619">
        <f t="shared" si="7"/>
        <v>0</v>
      </c>
      <c r="H20" s="619">
        <f t="shared" si="7"/>
        <v>0</v>
      </c>
      <c r="I20" s="619">
        <f t="shared" si="7"/>
        <v>0</v>
      </c>
      <c r="J20" s="619">
        <f t="shared" si="7"/>
        <v>0</v>
      </c>
      <c r="K20" s="619">
        <f t="shared" si="7"/>
        <v>0</v>
      </c>
      <c r="L20" s="619">
        <f t="shared" si="7"/>
        <v>0</v>
      </c>
      <c r="M20" s="619">
        <f t="shared" si="7"/>
        <v>0</v>
      </c>
      <c r="N20" s="619">
        <f t="shared" si="7"/>
        <v>0</v>
      </c>
      <c r="O20" s="619">
        <f t="shared" si="7"/>
        <v>0</v>
      </c>
      <c r="P20" s="619">
        <f t="shared" si="7"/>
        <v>0</v>
      </c>
      <c r="Q20" s="619">
        <f t="shared" si="7"/>
        <v>0</v>
      </c>
      <c r="R20" s="619">
        <f t="shared" si="7"/>
        <v>0</v>
      </c>
      <c r="S20" s="619">
        <f t="shared" si="7"/>
        <v>0</v>
      </c>
      <c r="T20" s="619">
        <f aca="true" t="shared" si="8" ref="T20:AC20">SUM(T14:T19)</f>
        <v>0</v>
      </c>
      <c r="U20" s="619">
        <f t="shared" si="8"/>
        <v>0</v>
      </c>
      <c r="V20" s="619">
        <f t="shared" si="8"/>
        <v>0</v>
      </c>
      <c r="W20" s="619">
        <f t="shared" si="8"/>
        <v>0</v>
      </c>
      <c r="X20" s="619">
        <f t="shared" si="8"/>
        <v>0</v>
      </c>
      <c r="Y20" s="619">
        <f t="shared" si="8"/>
        <v>0</v>
      </c>
      <c r="Z20" s="619">
        <f t="shared" si="8"/>
        <v>0</v>
      </c>
      <c r="AA20" s="619">
        <f t="shared" si="8"/>
        <v>0</v>
      </c>
      <c r="AB20" s="619">
        <f t="shared" si="8"/>
        <v>0</v>
      </c>
      <c r="AC20" s="620">
        <f t="shared" si="8"/>
        <v>0</v>
      </c>
    </row>
    <row r="21" spans="1:29" ht="12">
      <c r="A21" s="271"/>
      <c r="B21" s="272"/>
      <c r="C21" s="276"/>
      <c r="D21" s="277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</row>
    <row r="22" spans="1:29" ht="10.8" thickBot="1">
      <c r="A22" s="256"/>
      <c r="B22" s="272"/>
      <c r="C22" s="318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</row>
    <row r="23" spans="2:29" s="256" customFormat="1" ht="12.75" customHeight="1">
      <c r="B23" s="493" t="s">
        <v>17</v>
      </c>
      <c r="C23" s="629" t="s">
        <v>96</v>
      </c>
      <c r="D23" s="495"/>
      <c r="E23" s="1070">
        <f>E2</f>
        <v>2014</v>
      </c>
      <c r="F23" s="1070">
        <f aca="true" t="shared" si="9" ref="F23:S23">E23+1</f>
        <v>2015</v>
      </c>
      <c r="G23" s="1070">
        <f t="shared" si="9"/>
        <v>2016</v>
      </c>
      <c r="H23" s="1070">
        <f t="shared" si="9"/>
        <v>2017</v>
      </c>
      <c r="I23" s="1070">
        <f t="shared" si="9"/>
        <v>2018</v>
      </c>
      <c r="J23" s="1070">
        <f t="shared" si="9"/>
        <v>2019</v>
      </c>
      <c r="K23" s="1070">
        <f t="shared" si="9"/>
        <v>2020</v>
      </c>
      <c r="L23" s="1070">
        <f t="shared" si="9"/>
        <v>2021</v>
      </c>
      <c r="M23" s="1070">
        <f t="shared" si="9"/>
        <v>2022</v>
      </c>
      <c r="N23" s="1070">
        <f t="shared" si="9"/>
        <v>2023</v>
      </c>
      <c r="O23" s="1070">
        <f t="shared" si="9"/>
        <v>2024</v>
      </c>
      <c r="P23" s="1070">
        <f t="shared" si="9"/>
        <v>2025</v>
      </c>
      <c r="Q23" s="1070">
        <f t="shared" si="9"/>
        <v>2026</v>
      </c>
      <c r="R23" s="1070">
        <f t="shared" si="9"/>
        <v>2027</v>
      </c>
      <c r="S23" s="1070">
        <f t="shared" si="9"/>
        <v>2028</v>
      </c>
      <c r="T23" s="1070">
        <f aca="true" t="shared" si="10" ref="T23:AC23">S23+1</f>
        <v>2029</v>
      </c>
      <c r="U23" s="1070">
        <f t="shared" si="10"/>
        <v>2030</v>
      </c>
      <c r="V23" s="1070">
        <f t="shared" si="10"/>
        <v>2031</v>
      </c>
      <c r="W23" s="1070">
        <f t="shared" si="10"/>
        <v>2032</v>
      </c>
      <c r="X23" s="1070">
        <f t="shared" si="10"/>
        <v>2033</v>
      </c>
      <c r="Y23" s="1070">
        <f t="shared" si="10"/>
        <v>2034</v>
      </c>
      <c r="Z23" s="1070">
        <f t="shared" si="10"/>
        <v>2035</v>
      </c>
      <c r="AA23" s="1070">
        <f t="shared" si="10"/>
        <v>2036</v>
      </c>
      <c r="AB23" s="1070">
        <f t="shared" si="10"/>
        <v>2037</v>
      </c>
      <c r="AC23" s="1072">
        <f t="shared" si="10"/>
        <v>2038</v>
      </c>
    </row>
    <row r="24" spans="1:29" s="256" customFormat="1" ht="12.75" customHeight="1" thickBot="1">
      <c r="A24" s="275"/>
      <c r="B24" s="496" t="s">
        <v>9</v>
      </c>
      <c r="C24" s="497"/>
      <c r="D24" s="498" t="s">
        <v>74</v>
      </c>
      <c r="E24" s="1097"/>
      <c r="F24" s="1097"/>
      <c r="G24" s="1097"/>
      <c r="H24" s="1097"/>
      <c r="I24" s="1097"/>
      <c r="J24" s="1097"/>
      <c r="K24" s="1097"/>
      <c r="L24" s="1097"/>
      <c r="M24" s="1097"/>
      <c r="N24" s="1097"/>
      <c r="O24" s="1097"/>
      <c r="P24" s="1097"/>
      <c r="Q24" s="1097"/>
      <c r="R24" s="1097"/>
      <c r="S24" s="1097"/>
      <c r="T24" s="1097"/>
      <c r="U24" s="1097"/>
      <c r="V24" s="1097"/>
      <c r="W24" s="1097"/>
      <c r="X24" s="1097"/>
      <c r="Y24" s="1097"/>
      <c r="Z24" s="1097"/>
      <c r="AA24" s="1097"/>
      <c r="AB24" s="1097"/>
      <c r="AC24" s="1098"/>
    </row>
    <row r="25" spans="1:29" s="256" customFormat="1" ht="12.75" customHeight="1">
      <c r="A25" s="275"/>
      <c r="B25" s="612" t="s">
        <v>26</v>
      </c>
      <c r="C25" s="613" t="s">
        <v>86</v>
      </c>
      <c r="D25" s="630">
        <f aca="true" t="shared" si="11" ref="D25:D31">SUM(E25:AC25,E35:AC35)</f>
        <v>0</v>
      </c>
      <c r="E25" s="631">
        <f>E4</f>
        <v>0</v>
      </c>
      <c r="F25" s="632">
        <f aca="true" t="shared" si="12" ref="F25:S25">F4</f>
        <v>0</v>
      </c>
      <c r="G25" s="632">
        <f t="shared" si="12"/>
        <v>0</v>
      </c>
      <c r="H25" s="632">
        <f t="shared" si="12"/>
        <v>0</v>
      </c>
      <c r="I25" s="632">
        <f t="shared" si="12"/>
        <v>0</v>
      </c>
      <c r="J25" s="632">
        <f t="shared" si="12"/>
        <v>0</v>
      </c>
      <c r="K25" s="632">
        <f t="shared" si="12"/>
        <v>0</v>
      </c>
      <c r="L25" s="632">
        <f t="shared" si="12"/>
        <v>0</v>
      </c>
      <c r="M25" s="632">
        <f t="shared" si="12"/>
        <v>0</v>
      </c>
      <c r="N25" s="632">
        <f t="shared" si="12"/>
        <v>0</v>
      </c>
      <c r="O25" s="632">
        <f t="shared" si="12"/>
        <v>0</v>
      </c>
      <c r="P25" s="632">
        <f t="shared" si="12"/>
        <v>0</v>
      </c>
      <c r="Q25" s="632">
        <f t="shared" si="12"/>
        <v>0</v>
      </c>
      <c r="R25" s="632">
        <f t="shared" si="12"/>
        <v>0</v>
      </c>
      <c r="S25" s="632">
        <f t="shared" si="12"/>
        <v>0</v>
      </c>
      <c r="T25" s="632">
        <f aca="true" t="shared" si="13" ref="T25:AC25">T4</f>
        <v>0</v>
      </c>
      <c r="U25" s="632">
        <f t="shared" si="13"/>
        <v>0</v>
      </c>
      <c r="V25" s="632">
        <f t="shared" si="13"/>
        <v>0</v>
      </c>
      <c r="W25" s="632">
        <f t="shared" si="13"/>
        <v>0</v>
      </c>
      <c r="X25" s="632">
        <f t="shared" si="13"/>
        <v>0</v>
      </c>
      <c r="Y25" s="632">
        <f t="shared" si="13"/>
        <v>0</v>
      </c>
      <c r="Z25" s="632">
        <f t="shared" si="13"/>
        <v>0</v>
      </c>
      <c r="AA25" s="632">
        <f t="shared" si="13"/>
        <v>0</v>
      </c>
      <c r="AB25" s="632">
        <f t="shared" si="13"/>
        <v>0</v>
      </c>
      <c r="AC25" s="633">
        <f t="shared" si="13"/>
        <v>0</v>
      </c>
    </row>
    <row r="26" spans="1:29" s="256" customFormat="1" ht="12.75" customHeight="1">
      <c r="A26" s="275"/>
      <c r="B26" s="612" t="s">
        <v>26</v>
      </c>
      <c r="C26" s="613" t="s">
        <v>87</v>
      </c>
      <c r="D26" s="630">
        <f t="shared" si="11"/>
        <v>0</v>
      </c>
      <c r="E26" s="634">
        <f>E5</f>
        <v>0</v>
      </c>
      <c r="F26" s="635">
        <f aca="true" t="shared" si="14" ref="F26:S26">F5</f>
        <v>0</v>
      </c>
      <c r="G26" s="635">
        <f t="shared" si="14"/>
        <v>0</v>
      </c>
      <c r="H26" s="635">
        <f t="shared" si="14"/>
        <v>0</v>
      </c>
      <c r="I26" s="635">
        <f t="shared" si="14"/>
        <v>0</v>
      </c>
      <c r="J26" s="635">
        <f t="shared" si="14"/>
        <v>0</v>
      </c>
      <c r="K26" s="635">
        <f t="shared" si="14"/>
        <v>0</v>
      </c>
      <c r="L26" s="635">
        <f t="shared" si="14"/>
        <v>0</v>
      </c>
      <c r="M26" s="635">
        <f t="shared" si="14"/>
        <v>0</v>
      </c>
      <c r="N26" s="635">
        <f t="shared" si="14"/>
        <v>0</v>
      </c>
      <c r="O26" s="635">
        <f t="shared" si="14"/>
        <v>0</v>
      </c>
      <c r="P26" s="635">
        <f t="shared" si="14"/>
        <v>0</v>
      </c>
      <c r="Q26" s="635">
        <f t="shared" si="14"/>
        <v>0</v>
      </c>
      <c r="R26" s="635">
        <f t="shared" si="14"/>
        <v>0</v>
      </c>
      <c r="S26" s="635">
        <f t="shared" si="14"/>
        <v>0</v>
      </c>
      <c r="T26" s="635">
        <f aca="true" t="shared" si="15" ref="T26:AC26">T5</f>
        <v>0</v>
      </c>
      <c r="U26" s="635">
        <f t="shared" si="15"/>
        <v>0</v>
      </c>
      <c r="V26" s="635">
        <f t="shared" si="15"/>
        <v>0</v>
      </c>
      <c r="W26" s="635">
        <f t="shared" si="15"/>
        <v>0</v>
      </c>
      <c r="X26" s="635">
        <f t="shared" si="15"/>
        <v>0</v>
      </c>
      <c r="Y26" s="635">
        <f t="shared" si="15"/>
        <v>0</v>
      </c>
      <c r="Z26" s="635">
        <f t="shared" si="15"/>
        <v>0</v>
      </c>
      <c r="AA26" s="635">
        <f t="shared" si="15"/>
        <v>0</v>
      </c>
      <c r="AB26" s="635">
        <f t="shared" si="15"/>
        <v>0</v>
      </c>
      <c r="AC26" s="636">
        <f t="shared" si="15"/>
        <v>0</v>
      </c>
    </row>
    <row r="27" spans="1:29" s="256" customFormat="1" ht="12.75" customHeight="1">
      <c r="A27" s="275"/>
      <c r="B27" s="612" t="s">
        <v>27</v>
      </c>
      <c r="C27" s="614" t="s">
        <v>88</v>
      </c>
      <c r="D27" s="630">
        <f t="shared" si="11"/>
        <v>0</v>
      </c>
      <c r="E27" s="634">
        <f>E6</f>
        <v>0</v>
      </c>
      <c r="F27" s="635">
        <f aca="true" t="shared" si="16" ref="F27:S27">F6</f>
        <v>0</v>
      </c>
      <c r="G27" s="635">
        <f t="shared" si="16"/>
        <v>0</v>
      </c>
      <c r="H27" s="635">
        <f t="shared" si="16"/>
        <v>0</v>
      </c>
      <c r="I27" s="635">
        <f t="shared" si="16"/>
        <v>0</v>
      </c>
      <c r="J27" s="635">
        <f t="shared" si="16"/>
        <v>0</v>
      </c>
      <c r="K27" s="635">
        <f t="shared" si="16"/>
        <v>0</v>
      </c>
      <c r="L27" s="635">
        <f t="shared" si="16"/>
        <v>0</v>
      </c>
      <c r="M27" s="635">
        <f t="shared" si="16"/>
        <v>0</v>
      </c>
      <c r="N27" s="635">
        <f t="shared" si="16"/>
        <v>0</v>
      </c>
      <c r="O27" s="635">
        <f t="shared" si="16"/>
        <v>0</v>
      </c>
      <c r="P27" s="635">
        <f t="shared" si="16"/>
        <v>0</v>
      </c>
      <c r="Q27" s="635">
        <f t="shared" si="16"/>
        <v>0</v>
      </c>
      <c r="R27" s="635">
        <f t="shared" si="16"/>
        <v>0</v>
      </c>
      <c r="S27" s="635">
        <f t="shared" si="16"/>
        <v>0</v>
      </c>
      <c r="T27" s="635">
        <f aca="true" t="shared" si="17" ref="T27:AC27">T6</f>
        <v>0</v>
      </c>
      <c r="U27" s="635">
        <f t="shared" si="17"/>
        <v>0</v>
      </c>
      <c r="V27" s="635">
        <f t="shared" si="17"/>
        <v>0</v>
      </c>
      <c r="W27" s="635">
        <f t="shared" si="17"/>
        <v>0</v>
      </c>
      <c r="X27" s="635">
        <f t="shared" si="17"/>
        <v>0</v>
      </c>
      <c r="Y27" s="635">
        <f t="shared" si="17"/>
        <v>0</v>
      </c>
      <c r="Z27" s="635">
        <f t="shared" si="17"/>
        <v>0</v>
      </c>
      <c r="AA27" s="635">
        <f t="shared" si="17"/>
        <v>0</v>
      </c>
      <c r="AB27" s="635">
        <f t="shared" si="17"/>
        <v>0</v>
      </c>
      <c r="AC27" s="636">
        <f t="shared" si="17"/>
        <v>0</v>
      </c>
    </row>
    <row r="28" spans="1:29" s="256" customFormat="1" ht="12.75" customHeight="1">
      <c r="A28" s="275"/>
      <c r="B28" s="612" t="s">
        <v>27</v>
      </c>
      <c r="C28" s="614" t="s">
        <v>89</v>
      </c>
      <c r="D28" s="630">
        <f t="shared" si="11"/>
        <v>0</v>
      </c>
      <c r="E28" s="634">
        <f>E7</f>
        <v>0</v>
      </c>
      <c r="F28" s="635">
        <f aca="true" t="shared" si="18" ref="F28:S28">F7</f>
        <v>0</v>
      </c>
      <c r="G28" s="635">
        <f t="shared" si="18"/>
        <v>0</v>
      </c>
      <c r="H28" s="635">
        <f t="shared" si="18"/>
        <v>0</v>
      </c>
      <c r="I28" s="635">
        <f t="shared" si="18"/>
        <v>0</v>
      </c>
      <c r="J28" s="635">
        <f t="shared" si="18"/>
        <v>0</v>
      </c>
      <c r="K28" s="635">
        <f t="shared" si="18"/>
        <v>0</v>
      </c>
      <c r="L28" s="635">
        <f t="shared" si="18"/>
        <v>0</v>
      </c>
      <c r="M28" s="635">
        <f t="shared" si="18"/>
        <v>0</v>
      </c>
      <c r="N28" s="635">
        <f t="shared" si="18"/>
        <v>0</v>
      </c>
      <c r="O28" s="635">
        <f t="shared" si="18"/>
        <v>0</v>
      </c>
      <c r="P28" s="635">
        <f t="shared" si="18"/>
        <v>0</v>
      </c>
      <c r="Q28" s="635">
        <f t="shared" si="18"/>
        <v>0</v>
      </c>
      <c r="R28" s="635">
        <f t="shared" si="18"/>
        <v>0</v>
      </c>
      <c r="S28" s="635">
        <f t="shared" si="18"/>
        <v>0</v>
      </c>
      <c r="T28" s="635">
        <f aca="true" t="shared" si="19" ref="T28:AC28">T7</f>
        <v>0</v>
      </c>
      <c r="U28" s="635">
        <f t="shared" si="19"/>
        <v>0</v>
      </c>
      <c r="V28" s="635">
        <f t="shared" si="19"/>
        <v>0</v>
      </c>
      <c r="W28" s="635">
        <f t="shared" si="19"/>
        <v>0</v>
      </c>
      <c r="X28" s="635">
        <f t="shared" si="19"/>
        <v>0</v>
      </c>
      <c r="Y28" s="635">
        <f t="shared" si="19"/>
        <v>0</v>
      </c>
      <c r="Z28" s="635">
        <f t="shared" si="19"/>
        <v>0</v>
      </c>
      <c r="AA28" s="635">
        <f t="shared" si="19"/>
        <v>0</v>
      </c>
      <c r="AB28" s="635">
        <f t="shared" si="19"/>
        <v>0</v>
      </c>
      <c r="AC28" s="636">
        <f t="shared" si="19"/>
        <v>0</v>
      </c>
    </row>
    <row r="29" spans="1:29" s="256" customFormat="1" ht="12.75" customHeight="1">
      <c r="A29" s="275"/>
      <c r="B29" s="612" t="s">
        <v>27</v>
      </c>
      <c r="C29" s="614" t="s">
        <v>90</v>
      </c>
      <c r="D29" s="630">
        <f t="shared" si="11"/>
        <v>0</v>
      </c>
      <c r="E29" s="634">
        <f aca="true" t="shared" si="20" ref="E29:S29">E8</f>
        <v>0</v>
      </c>
      <c r="F29" s="635">
        <f t="shared" si="20"/>
        <v>0</v>
      </c>
      <c r="G29" s="635">
        <f t="shared" si="20"/>
        <v>0</v>
      </c>
      <c r="H29" s="635">
        <f t="shared" si="20"/>
        <v>0</v>
      </c>
      <c r="I29" s="635">
        <f t="shared" si="20"/>
        <v>0</v>
      </c>
      <c r="J29" s="635">
        <f t="shared" si="20"/>
        <v>0</v>
      </c>
      <c r="K29" s="635">
        <f t="shared" si="20"/>
        <v>0</v>
      </c>
      <c r="L29" s="635">
        <f t="shared" si="20"/>
        <v>0</v>
      </c>
      <c r="M29" s="635">
        <f t="shared" si="20"/>
        <v>0</v>
      </c>
      <c r="N29" s="635">
        <f t="shared" si="20"/>
        <v>0</v>
      </c>
      <c r="O29" s="635">
        <f t="shared" si="20"/>
        <v>0</v>
      </c>
      <c r="P29" s="635">
        <f t="shared" si="20"/>
        <v>0</v>
      </c>
      <c r="Q29" s="635">
        <f t="shared" si="20"/>
        <v>0</v>
      </c>
      <c r="R29" s="635">
        <f t="shared" si="20"/>
        <v>0</v>
      </c>
      <c r="S29" s="635">
        <f t="shared" si="20"/>
        <v>0</v>
      </c>
      <c r="T29" s="635">
        <f aca="true" t="shared" si="21" ref="T29:AC29">T8</f>
        <v>0</v>
      </c>
      <c r="U29" s="635">
        <f t="shared" si="21"/>
        <v>0</v>
      </c>
      <c r="V29" s="635">
        <f t="shared" si="21"/>
        <v>0</v>
      </c>
      <c r="W29" s="635">
        <f t="shared" si="21"/>
        <v>0</v>
      </c>
      <c r="X29" s="635">
        <f t="shared" si="21"/>
        <v>0</v>
      </c>
      <c r="Y29" s="635">
        <f t="shared" si="21"/>
        <v>0</v>
      </c>
      <c r="Z29" s="635">
        <f t="shared" si="21"/>
        <v>0</v>
      </c>
      <c r="AA29" s="635">
        <f t="shared" si="21"/>
        <v>0</v>
      </c>
      <c r="AB29" s="635">
        <f t="shared" si="21"/>
        <v>0</v>
      </c>
      <c r="AC29" s="636">
        <f t="shared" si="21"/>
        <v>0</v>
      </c>
    </row>
    <row r="30" spans="1:29" s="256" customFormat="1" ht="12.75" customHeight="1">
      <c r="A30" s="275"/>
      <c r="B30" s="615" t="s">
        <v>27</v>
      </c>
      <c r="C30" s="616" t="s">
        <v>91</v>
      </c>
      <c r="D30" s="630">
        <f t="shared" si="11"/>
        <v>0</v>
      </c>
      <c r="E30" s="637">
        <f aca="true" t="shared" si="22" ref="E30:S30">E9</f>
        <v>0</v>
      </c>
      <c r="F30" s="638">
        <f t="shared" si="22"/>
        <v>0</v>
      </c>
      <c r="G30" s="638">
        <f t="shared" si="22"/>
        <v>0</v>
      </c>
      <c r="H30" s="638">
        <f t="shared" si="22"/>
        <v>0</v>
      </c>
      <c r="I30" s="638">
        <f t="shared" si="22"/>
        <v>0</v>
      </c>
      <c r="J30" s="638">
        <f t="shared" si="22"/>
        <v>0</v>
      </c>
      <c r="K30" s="638">
        <f t="shared" si="22"/>
        <v>0</v>
      </c>
      <c r="L30" s="638">
        <f t="shared" si="22"/>
        <v>0</v>
      </c>
      <c r="M30" s="638">
        <f t="shared" si="22"/>
        <v>0</v>
      </c>
      <c r="N30" s="638">
        <f t="shared" si="22"/>
        <v>0</v>
      </c>
      <c r="O30" s="638">
        <f t="shared" si="22"/>
        <v>0</v>
      </c>
      <c r="P30" s="638">
        <f t="shared" si="22"/>
        <v>0</v>
      </c>
      <c r="Q30" s="638">
        <f t="shared" si="22"/>
        <v>0</v>
      </c>
      <c r="R30" s="638">
        <f t="shared" si="22"/>
        <v>0</v>
      </c>
      <c r="S30" s="638">
        <f t="shared" si="22"/>
        <v>0</v>
      </c>
      <c r="T30" s="638">
        <f aca="true" t="shared" si="23" ref="T30:AC30">T9</f>
        <v>0</v>
      </c>
      <c r="U30" s="638">
        <f t="shared" si="23"/>
        <v>0</v>
      </c>
      <c r="V30" s="638">
        <f t="shared" si="23"/>
        <v>0</v>
      </c>
      <c r="W30" s="638">
        <f t="shared" si="23"/>
        <v>0</v>
      </c>
      <c r="X30" s="638">
        <f t="shared" si="23"/>
        <v>0</v>
      </c>
      <c r="Y30" s="638">
        <f t="shared" si="23"/>
        <v>0</v>
      </c>
      <c r="Z30" s="638">
        <f t="shared" si="23"/>
        <v>0</v>
      </c>
      <c r="AA30" s="638">
        <f t="shared" si="23"/>
        <v>0</v>
      </c>
      <c r="AB30" s="638">
        <f t="shared" si="23"/>
        <v>0</v>
      </c>
      <c r="AC30" s="639">
        <f t="shared" si="23"/>
        <v>0</v>
      </c>
    </row>
    <row r="31" spans="2:29" s="256" customFormat="1" ht="12.6" thickBot="1">
      <c r="B31" s="480"/>
      <c r="C31" s="617" t="s">
        <v>92</v>
      </c>
      <c r="D31" s="466">
        <f t="shared" si="11"/>
        <v>0</v>
      </c>
      <c r="E31" s="618">
        <f>SUM(E25:E30)</f>
        <v>0</v>
      </c>
      <c r="F31" s="619">
        <f aca="true" t="shared" si="24" ref="F31:S31">SUM(F25:F30)</f>
        <v>0</v>
      </c>
      <c r="G31" s="619">
        <f t="shared" si="24"/>
        <v>0</v>
      </c>
      <c r="H31" s="619">
        <f t="shared" si="24"/>
        <v>0</v>
      </c>
      <c r="I31" s="619">
        <f t="shared" si="24"/>
        <v>0</v>
      </c>
      <c r="J31" s="619">
        <f t="shared" si="24"/>
        <v>0</v>
      </c>
      <c r="K31" s="619">
        <f t="shared" si="24"/>
        <v>0</v>
      </c>
      <c r="L31" s="619">
        <f t="shared" si="24"/>
        <v>0</v>
      </c>
      <c r="M31" s="619">
        <f t="shared" si="24"/>
        <v>0</v>
      </c>
      <c r="N31" s="619">
        <f t="shared" si="24"/>
        <v>0</v>
      </c>
      <c r="O31" s="619">
        <f t="shared" si="24"/>
        <v>0</v>
      </c>
      <c r="P31" s="619">
        <f t="shared" si="24"/>
        <v>0</v>
      </c>
      <c r="Q31" s="619">
        <f t="shared" si="24"/>
        <v>0</v>
      </c>
      <c r="R31" s="619">
        <f t="shared" si="24"/>
        <v>0</v>
      </c>
      <c r="S31" s="619">
        <f t="shared" si="24"/>
        <v>0</v>
      </c>
      <c r="T31" s="619">
        <f aca="true" t="shared" si="25" ref="T31:AC31">SUM(T25:T30)</f>
        <v>0</v>
      </c>
      <c r="U31" s="619">
        <f t="shared" si="25"/>
        <v>0</v>
      </c>
      <c r="V31" s="619">
        <f t="shared" si="25"/>
        <v>0</v>
      </c>
      <c r="W31" s="619">
        <f t="shared" si="25"/>
        <v>0</v>
      </c>
      <c r="X31" s="619">
        <f t="shared" si="25"/>
        <v>0</v>
      </c>
      <c r="Y31" s="619">
        <f t="shared" si="25"/>
        <v>0</v>
      </c>
      <c r="Z31" s="619">
        <f t="shared" si="25"/>
        <v>0</v>
      </c>
      <c r="AA31" s="619">
        <f t="shared" si="25"/>
        <v>0</v>
      </c>
      <c r="AB31" s="619">
        <f t="shared" si="25"/>
        <v>0</v>
      </c>
      <c r="AC31" s="620">
        <f t="shared" si="25"/>
        <v>0</v>
      </c>
    </row>
    <row r="32" spans="2:29" s="256" customFormat="1" ht="10.8" thickBot="1">
      <c r="B32" s="319"/>
      <c r="C32" s="257"/>
      <c r="D32" s="25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20"/>
      <c r="W32" s="320"/>
      <c r="X32" s="320"/>
      <c r="Y32" s="320"/>
      <c r="Z32" s="320"/>
      <c r="AA32" s="320"/>
      <c r="AB32" s="320"/>
      <c r="AC32" s="321"/>
    </row>
    <row r="33" spans="2:29" s="256" customFormat="1" ht="12.75" customHeight="1">
      <c r="B33" s="493" t="s">
        <v>17</v>
      </c>
      <c r="C33" s="629" t="s">
        <v>96</v>
      </c>
      <c r="D33" s="495"/>
      <c r="E33" s="1095">
        <f>AC23+1</f>
        <v>2039</v>
      </c>
      <c r="F33" s="1070">
        <f aca="true" t="shared" si="26" ref="F33:S33">E33+1</f>
        <v>2040</v>
      </c>
      <c r="G33" s="1070">
        <f t="shared" si="26"/>
        <v>2041</v>
      </c>
      <c r="H33" s="1070">
        <f t="shared" si="26"/>
        <v>2042</v>
      </c>
      <c r="I33" s="1070">
        <f t="shared" si="26"/>
        <v>2043</v>
      </c>
      <c r="J33" s="1070">
        <f t="shared" si="26"/>
        <v>2044</v>
      </c>
      <c r="K33" s="1070">
        <f t="shared" si="26"/>
        <v>2045</v>
      </c>
      <c r="L33" s="1070">
        <f t="shared" si="26"/>
        <v>2046</v>
      </c>
      <c r="M33" s="1070">
        <f t="shared" si="26"/>
        <v>2047</v>
      </c>
      <c r="N33" s="1070">
        <f t="shared" si="26"/>
        <v>2048</v>
      </c>
      <c r="O33" s="1070">
        <f t="shared" si="26"/>
        <v>2049</v>
      </c>
      <c r="P33" s="1070">
        <f t="shared" si="26"/>
        <v>2050</v>
      </c>
      <c r="Q33" s="1070">
        <f t="shared" si="26"/>
        <v>2051</v>
      </c>
      <c r="R33" s="1070">
        <f t="shared" si="26"/>
        <v>2052</v>
      </c>
      <c r="S33" s="1070">
        <f t="shared" si="26"/>
        <v>2053</v>
      </c>
      <c r="T33" s="1070">
        <f aca="true" t="shared" si="27" ref="T33:AC33">S33+1</f>
        <v>2054</v>
      </c>
      <c r="U33" s="1070">
        <f t="shared" si="27"/>
        <v>2055</v>
      </c>
      <c r="V33" s="1070">
        <f t="shared" si="27"/>
        <v>2056</v>
      </c>
      <c r="W33" s="1070">
        <f t="shared" si="27"/>
        <v>2057</v>
      </c>
      <c r="X33" s="1070">
        <f t="shared" si="27"/>
        <v>2058</v>
      </c>
      <c r="Y33" s="1070">
        <f t="shared" si="27"/>
        <v>2059</v>
      </c>
      <c r="Z33" s="1070">
        <f t="shared" si="27"/>
        <v>2060</v>
      </c>
      <c r="AA33" s="1070">
        <f t="shared" si="27"/>
        <v>2061</v>
      </c>
      <c r="AB33" s="1070">
        <f t="shared" si="27"/>
        <v>2062</v>
      </c>
      <c r="AC33" s="1072">
        <f t="shared" si="27"/>
        <v>2063</v>
      </c>
    </row>
    <row r="34" spans="1:29" s="256" customFormat="1" ht="12.75" customHeight="1" thickBot="1">
      <c r="A34" s="275"/>
      <c r="B34" s="640" t="s">
        <v>11</v>
      </c>
      <c r="C34" s="641"/>
      <c r="D34" s="642"/>
      <c r="E34" s="1101"/>
      <c r="F34" s="1097"/>
      <c r="G34" s="1097"/>
      <c r="H34" s="1097"/>
      <c r="I34" s="1097"/>
      <c r="J34" s="1097"/>
      <c r="K34" s="1097"/>
      <c r="L34" s="1097"/>
      <c r="M34" s="1097"/>
      <c r="N34" s="1097"/>
      <c r="O34" s="1097"/>
      <c r="P34" s="1097"/>
      <c r="Q34" s="1097"/>
      <c r="R34" s="1097"/>
      <c r="S34" s="1097"/>
      <c r="T34" s="1097"/>
      <c r="U34" s="1097"/>
      <c r="V34" s="1097"/>
      <c r="W34" s="1097"/>
      <c r="X34" s="1097"/>
      <c r="Y34" s="1097"/>
      <c r="Z34" s="1097"/>
      <c r="AA34" s="1097"/>
      <c r="AB34" s="1097"/>
      <c r="AC34" s="1098"/>
    </row>
    <row r="35" spans="1:29" s="256" customFormat="1" ht="12.75" customHeight="1">
      <c r="A35" s="275"/>
      <c r="B35" s="624" t="s">
        <v>26</v>
      </c>
      <c r="C35" s="625" t="s">
        <v>86</v>
      </c>
      <c r="D35" s="643"/>
      <c r="E35" s="631">
        <f>E14</f>
        <v>0</v>
      </c>
      <c r="F35" s="632">
        <f aca="true" t="shared" si="28" ref="F35:S35">F14</f>
        <v>0</v>
      </c>
      <c r="G35" s="632">
        <f t="shared" si="28"/>
        <v>0</v>
      </c>
      <c r="H35" s="632">
        <f t="shared" si="28"/>
        <v>0</v>
      </c>
      <c r="I35" s="632">
        <f t="shared" si="28"/>
        <v>0</v>
      </c>
      <c r="J35" s="632">
        <f t="shared" si="28"/>
        <v>0</v>
      </c>
      <c r="K35" s="632">
        <f t="shared" si="28"/>
        <v>0</v>
      </c>
      <c r="L35" s="632">
        <f t="shared" si="28"/>
        <v>0</v>
      </c>
      <c r="M35" s="632">
        <f t="shared" si="28"/>
        <v>0</v>
      </c>
      <c r="N35" s="632">
        <f t="shared" si="28"/>
        <v>0</v>
      </c>
      <c r="O35" s="632">
        <f t="shared" si="28"/>
        <v>0</v>
      </c>
      <c r="P35" s="632">
        <f t="shared" si="28"/>
        <v>0</v>
      </c>
      <c r="Q35" s="632">
        <f t="shared" si="28"/>
        <v>0</v>
      </c>
      <c r="R35" s="632">
        <f t="shared" si="28"/>
        <v>0</v>
      </c>
      <c r="S35" s="632">
        <f t="shared" si="28"/>
        <v>0</v>
      </c>
      <c r="T35" s="632">
        <f aca="true" t="shared" si="29" ref="T35:AC35">T14</f>
        <v>0</v>
      </c>
      <c r="U35" s="632">
        <f t="shared" si="29"/>
        <v>0</v>
      </c>
      <c r="V35" s="632">
        <f t="shared" si="29"/>
        <v>0</v>
      </c>
      <c r="W35" s="632">
        <f t="shared" si="29"/>
        <v>0</v>
      </c>
      <c r="X35" s="632">
        <f t="shared" si="29"/>
        <v>0</v>
      </c>
      <c r="Y35" s="632">
        <f t="shared" si="29"/>
        <v>0</v>
      </c>
      <c r="Z35" s="632">
        <f t="shared" si="29"/>
        <v>0</v>
      </c>
      <c r="AA35" s="632">
        <f t="shared" si="29"/>
        <v>0</v>
      </c>
      <c r="AB35" s="632">
        <f t="shared" si="29"/>
        <v>0</v>
      </c>
      <c r="AC35" s="633">
        <f t="shared" si="29"/>
        <v>0</v>
      </c>
    </row>
    <row r="36" spans="1:29" s="256" customFormat="1" ht="12.75" customHeight="1">
      <c r="A36" s="275"/>
      <c r="B36" s="612" t="s">
        <v>26</v>
      </c>
      <c r="C36" s="613" t="s">
        <v>87</v>
      </c>
      <c r="D36" s="644"/>
      <c r="E36" s="634">
        <f aca="true" t="shared" si="30" ref="E36:S36">E15</f>
        <v>0</v>
      </c>
      <c r="F36" s="635">
        <f t="shared" si="30"/>
        <v>0</v>
      </c>
      <c r="G36" s="635">
        <f t="shared" si="30"/>
        <v>0</v>
      </c>
      <c r="H36" s="635">
        <f t="shared" si="30"/>
        <v>0</v>
      </c>
      <c r="I36" s="635">
        <f t="shared" si="30"/>
        <v>0</v>
      </c>
      <c r="J36" s="635">
        <f t="shared" si="30"/>
        <v>0</v>
      </c>
      <c r="K36" s="635">
        <f t="shared" si="30"/>
        <v>0</v>
      </c>
      <c r="L36" s="635">
        <f t="shared" si="30"/>
        <v>0</v>
      </c>
      <c r="M36" s="635">
        <f t="shared" si="30"/>
        <v>0</v>
      </c>
      <c r="N36" s="635">
        <f t="shared" si="30"/>
        <v>0</v>
      </c>
      <c r="O36" s="635">
        <f t="shared" si="30"/>
        <v>0</v>
      </c>
      <c r="P36" s="635">
        <f t="shared" si="30"/>
        <v>0</v>
      </c>
      <c r="Q36" s="635">
        <f t="shared" si="30"/>
        <v>0</v>
      </c>
      <c r="R36" s="635">
        <f t="shared" si="30"/>
        <v>0</v>
      </c>
      <c r="S36" s="635">
        <f t="shared" si="30"/>
        <v>0</v>
      </c>
      <c r="T36" s="635">
        <f aca="true" t="shared" si="31" ref="T36:AC36">T15</f>
        <v>0</v>
      </c>
      <c r="U36" s="635">
        <f t="shared" si="31"/>
        <v>0</v>
      </c>
      <c r="V36" s="635">
        <f t="shared" si="31"/>
        <v>0</v>
      </c>
      <c r="W36" s="635">
        <f t="shared" si="31"/>
        <v>0</v>
      </c>
      <c r="X36" s="635">
        <f t="shared" si="31"/>
        <v>0</v>
      </c>
      <c r="Y36" s="635">
        <f t="shared" si="31"/>
        <v>0</v>
      </c>
      <c r="Z36" s="635">
        <f t="shared" si="31"/>
        <v>0</v>
      </c>
      <c r="AA36" s="635">
        <f t="shared" si="31"/>
        <v>0</v>
      </c>
      <c r="AB36" s="635">
        <f t="shared" si="31"/>
        <v>0</v>
      </c>
      <c r="AC36" s="636">
        <f t="shared" si="31"/>
        <v>0</v>
      </c>
    </row>
    <row r="37" spans="1:29" s="256" customFormat="1" ht="12.75" customHeight="1">
      <c r="A37" s="275"/>
      <c r="B37" s="612" t="s">
        <v>27</v>
      </c>
      <c r="C37" s="614" t="s">
        <v>88</v>
      </c>
      <c r="D37" s="644"/>
      <c r="E37" s="634">
        <f aca="true" t="shared" si="32" ref="E37:S37">E16</f>
        <v>0</v>
      </c>
      <c r="F37" s="635">
        <f t="shared" si="32"/>
        <v>0</v>
      </c>
      <c r="G37" s="635">
        <f t="shared" si="32"/>
        <v>0</v>
      </c>
      <c r="H37" s="635">
        <f t="shared" si="32"/>
        <v>0</v>
      </c>
      <c r="I37" s="635">
        <f t="shared" si="32"/>
        <v>0</v>
      </c>
      <c r="J37" s="635">
        <f t="shared" si="32"/>
        <v>0</v>
      </c>
      <c r="K37" s="635">
        <f t="shared" si="32"/>
        <v>0</v>
      </c>
      <c r="L37" s="635">
        <f t="shared" si="32"/>
        <v>0</v>
      </c>
      <c r="M37" s="635">
        <f t="shared" si="32"/>
        <v>0</v>
      </c>
      <c r="N37" s="635">
        <f t="shared" si="32"/>
        <v>0</v>
      </c>
      <c r="O37" s="635">
        <f t="shared" si="32"/>
        <v>0</v>
      </c>
      <c r="P37" s="635">
        <f t="shared" si="32"/>
        <v>0</v>
      </c>
      <c r="Q37" s="635">
        <f t="shared" si="32"/>
        <v>0</v>
      </c>
      <c r="R37" s="635">
        <f t="shared" si="32"/>
        <v>0</v>
      </c>
      <c r="S37" s="635">
        <f t="shared" si="32"/>
        <v>0</v>
      </c>
      <c r="T37" s="635">
        <f aca="true" t="shared" si="33" ref="T37:AC37">T16</f>
        <v>0</v>
      </c>
      <c r="U37" s="635">
        <f t="shared" si="33"/>
        <v>0</v>
      </c>
      <c r="V37" s="635">
        <f t="shared" si="33"/>
        <v>0</v>
      </c>
      <c r="W37" s="635">
        <f t="shared" si="33"/>
        <v>0</v>
      </c>
      <c r="X37" s="635">
        <f t="shared" si="33"/>
        <v>0</v>
      </c>
      <c r="Y37" s="635">
        <f t="shared" si="33"/>
        <v>0</v>
      </c>
      <c r="Z37" s="635">
        <f t="shared" si="33"/>
        <v>0</v>
      </c>
      <c r="AA37" s="635">
        <f t="shared" si="33"/>
        <v>0</v>
      </c>
      <c r="AB37" s="635">
        <f t="shared" si="33"/>
        <v>0</v>
      </c>
      <c r="AC37" s="636">
        <f t="shared" si="33"/>
        <v>0</v>
      </c>
    </row>
    <row r="38" spans="1:29" s="256" customFormat="1" ht="12.75" customHeight="1">
      <c r="A38" s="275"/>
      <c r="B38" s="612" t="s">
        <v>27</v>
      </c>
      <c r="C38" s="614" t="s">
        <v>89</v>
      </c>
      <c r="D38" s="644"/>
      <c r="E38" s="634">
        <f aca="true" t="shared" si="34" ref="E38:S38">E17</f>
        <v>0</v>
      </c>
      <c r="F38" s="635">
        <f t="shared" si="34"/>
        <v>0</v>
      </c>
      <c r="G38" s="635">
        <f t="shared" si="34"/>
        <v>0</v>
      </c>
      <c r="H38" s="635">
        <f t="shared" si="34"/>
        <v>0</v>
      </c>
      <c r="I38" s="635">
        <f t="shared" si="34"/>
        <v>0</v>
      </c>
      <c r="J38" s="635">
        <f t="shared" si="34"/>
        <v>0</v>
      </c>
      <c r="K38" s="635">
        <f t="shared" si="34"/>
        <v>0</v>
      </c>
      <c r="L38" s="635">
        <f t="shared" si="34"/>
        <v>0</v>
      </c>
      <c r="M38" s="635">
        <f t="shared" si="34"/>
        <v>0</v>
      </c>
      <c r="N38" s="635">
        <f t="shared" si="34"/>
        <v>0</v>
      </c>
      <c r="O38" s="635">
        <f t="shared" si="34"/>
        <v>0</v>
      </c>
      <c r="P38" s="635">
        <f t="shared" si="34"/>
        <v>0</v>
      </c>
      <c r="Q38" s="635">
        <f t="shared" si="34"/>
        <v>0</v>
      </c>
      <c r="R38" s="635">
        <f t="shared" si="34"/>
        <v>0</v>
      </c>
      <c r="S38" s="635">
        <f t="shared" si="34"/>
        <v>0</v>
      </c>
      <c r="T38" s="635">
        <f aca="true" t="shared" si="35" ref="T38:AC38">T17</f>
        <v>0</v>
      </c>
      <c r="U38" s="635">
        <f t="shared" si="35"/>
        <v>0</v>
      </c>
      <c r="V38" s="635">
        <f t="shared" si="35"/>
        <v>0</v>
      </c>
      <c r="W38" s="635">
        <f t="shared" si="35"/>
        <v>0</v>
      </c>
      <c r="X38" s="635">
        <f t="shared" si="35"/>
        <v>0</v>
      </c>
      <c r="Y38" s="635">
        <f t="shared" si="35"/>
        <v>0</v>
      </c>
      <c r="Z38" s="635">
        <f t="shared" si="35"/>
        <v>0</v>
      </c>
      <c r="AA38" s="635">
        <f t="shared" si="35"/>
        <v>0</v>
      </c>
      <c r="AB38" s="635">
        <f t="shared" si="35"/>
        <v>0</v>
      </c>
      <c r="AC38" s="636">
        <f t="shared" si="35"/>
        <v>0</v>
      </c>
    </row>
    <row r="39" spans="1:29" s="256" customFormat="1" ht="12.75" customHeight="1">
      <c r="A39" s="275"/>
      <c r="B39" s="612" t="s">
        <v>27</v>
      </c>
      <c r="C39" s="614" t="s">
        <v>90</v>
      </c>
      <c r="D39" s="644"/>
      <c r="E39" s="634">
        <f aca="true" t="shared" si="36" ref="E39:S39">E18</f>
        <v>0</v>
      </c>
      <c r="F39" s="635">
        <f t="shared" si="36"/>
        <v>0</v>
      </c>
      <c r="G39" s="635">
        <f t="shared" si="36"/>
        <v>0</v>
      </c>
      <c r="H39" s="635">
        <f t="shared" si="36"/>
        <v>0</v>
      </c>
      <c r="I39" s="635">
        <f t="shared" si="36"/>
        <v>0</v>
      </c>
      <c r="J39" s="635">
        <f t="shared" si="36"/>
        <v>0</v>
      </c>
      <c r="K39" s="635">
        <f t="shared" si="36"/>
        <v>0</v>
      </c>
      <c r="L39" s="635">
        <f t="shared" si="36"/>
        <v>0</v>
      </c>
      <c r="M39" s="635">
        <f t="shared" si="36"/>
        <v>0</v>
      </c>
      <c r="N39" s="635">
        <f t="shared" si="36"/>
        <v>0</v>
      </c>
      <c r="O39" s="635">
        <f t="shared" si="36"/>
        <v>0</v>
      </c>
      <c r="P39" s="635">
        <f t="shared" si="36"/>
        <v>0</v>
      </c>
      <c r="Q39" s="635">
        <f t="shared" si="36"/>
        <v>0</v>
      </c>
      <c r="R39" s="635">
        <f t="shared" si="36"/>
        <v>0</v>
      </c>
      <c r="S39" s="635">
        <f t="shared" si="36"/>
        <v>0</v>
      </c>
      <c r="T39" s="635">
        <f aca="true" t="shared" si="37" ref="T39:AC39">T18</f>
        <v>0</v>
      </c>
      <c r="U39" s="635">
        <f t="shared" si="37"/>
        <v>0</v>
      </c>
      <c r="V39" s="635">
        <f t="shared" si="37"/>
        <v>0</v>
      </c>
      <c r="W39" s="635">
        <f t="shared" si="37"/>
        <v>0</v>
      </c>
      <c r="X39" s="635">
        <f t="shared" si="37"/>
        <v>0</v>
      </c>
      <c r="Y39" s="635">
        <f t="shared" si="37"/>
        <v>0</v>
      </c>
      <c r="Z39" s="635">
        <f t="shared" si="37"/>
        <v>0</v>
      </c>
      <c r="AA39" s="635">
        <f t="shared" si="37"/>
        <v>0</v>
      </c>
      <c r="AB39" s="635">
        <f t="shared" si="37"/>
        <v>0</v>
      </c>
      <c r="AC39" s="636">
        <f t="shared" si="37"/>
        <v>0</v>
      </c>
    </row>
    <row r="40" spans="1:29" s="256" customFormat="1" ht="12.75" customHeight="1">
      <c r="A40" s="275"/>
      <c r="B40" s="615" t="s">
        <v>27</v>
      </c>
      <c r="C40" s="616" t="s">
        <v>91</v>
      </c>
      <c r="D40" s="645"/>
      <c r="E40" s="637">
        <f aca="true" t="shared" si="38" ref="E40:S40">E19</f>
        <v>0</v>
      </c>
      <c r="F40" s="638">
        <f t="shared" si="38"/>
        <v>0</v>
      </c>
      <c r="G40" s="638">
        <f t="shared" si="38"/>
        <v>0</v>
      </c>
      <c r="H40" s="638">
        <f t="shared" si="38"/>
        <v>0</v>
      </c>
      <c r="I40" s="638">
        <f t="shared" si="38"/>
        <v>0</v>
      </c>
      <c r="J40" s="638">
        <f t="shared" si="38"/>
        <v>0</v>
      </c>
      <c r="K40" s="638">
        <f t="shared" si="38"/>
        <v>0</v>
      </c>
      <c r="L40" s="638">
        <f t="shared" si="38"/>
        <v>0</v>
      </c>
      <c r="M40" s="638">
        <f t="shared" si="38"/>
        <v>0</v>
      </c>
      <c r="N40" s="638">
        <f t="shared" si="38"/>
        <v>0</v>
      </c>
      <c r="O40" s="638">
        <f t="shared" si="38"/>
        <v>0</v>
      </c>
      <c r="P40" s="638">
        <f t="shared" si="38"/>
        <v>0</v>
      </c>
      <c r="Q40" s="638">
        <f t="shared" si="38"/>
        <v>0</v>
      </c>
      <c r="R40" s="638">
        <f t="shared" si="38"/>
        <v>0</v>
      </c>
      <c r="S40" s="638">
        <f t="shared" si="38"/>
        <v>0</v>
      </c>
      <c r="T40" s="638">
        <f aca="true" t="shared" si="39" ref="T40:AC40">T19</f>
        <v>0</v>
      </c>
      <c r="U40" s="638">
        <f t="shared" si="39"/>
        <v>0</v>
      </c>
      <c r="V40" s="638">
        <f t="shared" si="39"/>
        <v>0</v>
      </c>
      <c r="W40" s="638">
        <f t="shared" si="39"/>
        <v>0</v>
      </c>
      <c r="X40" s="638">
        <f t="shared" si="39"/>
        <v>0</v>
      </c>
      <c r="Y40" s="638">
        <f t="shared" si="39"/>
        <v>0</v>
      </c>
      <c r="Z40" s="638">
        <f t="shared" si="39"/>
        <v>0</v>
      </c>
      <c r="AA40" s="638">
        <f t="shared" si="39"/>
        <v>0</v>
      </c>
      <c r="AB40" s="638">
        <f t="shared" si="39"/>
        <v>0</v>
      </c>
      <c r="AC40" s="639">
        <f t="shared" si="39"/>
        <v>0</v>
      </c>
    </row>
    <row r="41" spans="2:29" s="256" customFormat="1" ht="12.6" thickBot="1">
      <c r="B41" s="480"/>
      <c r="C41" s="617" t="s">
        <v>92</v>
      </c>
      <c r="D41" s="646"/>
      <c r="E41" s="618">
        <f aca="true" t="shared" si="40" ref="E41:S41">SUM(E35:E40)</f>
        <v>0</v>
      </c>
      <c r="F41" s="619">
        <f t="shared" si="40"/>
        <v>0</v>
      </c>
      <c r="G41" s="619">
        <f t="shared" si="40"/>
        <v>0</v>
      </c>
      <c r="H41" s="619">
        <f t="shared" si="40"/>
        <v>0</v>
      </c>
      <c r="I41" s="619">
        <f t="shared" si="40"/>
        <v>0</v>
      </c>
      <c r="J41" s="619">
        <f t="shared" si="40"/>
        <v>0</v>
      </c>
      <c r="K41" s="619">
        <f t="shared" si="40"/>
        <v>0</v>
      </c>
      <c r="L41" s="619">
        <f t="shared" si="40"/>
        <v>0</v>
      </c>
      <c r="M41" s="619">
        <f t="shared" si="40"/>
        <v>0</v>
      </c>
      <c r="N41" s="619">
        <f t="shared" si="40"/>
        <v>0</v>
      </c>
      <c r="O41" s="619">
        <f t="shared" si="40"/>
        <v>0</v>
      </c>
      <c r="P41" s="619">
        <f t="shared" si="40"/>
        <v>0</v>
      </c>
      <c r="Q41" s="619">
        <f t="shared" si="40"/>
        <v>0</v>
      </c>
      <c r="R41" s="619">
        <f t="shared" si="40"/>
        <v>0</v>
      </c>
      <c r="S41" s="619">
        <f t="shared" si="40"/>
        <v>0</v>
      </c>
      <c r="T41" s="619">
        <f aca="true" t="shared" si="41" ref="T41:AC41">SUM(T35:T40)</f>
        <v>0</v>
      </c>
      <c r="U41" s="619">
        <f t="shared" si="41"/>
        <v>0</v>
      </c>
      <c r="V41" s="619">
        <f t="shared" si="41"/>
        <v>0</v>
      </c>
      <c r="W41" s="619">
        <f t="shared" si="41"/>
        <v>0</v>
      </c>
      <c r="X41" s="619">
        <f t="shared" si="41"/>
        <v>0</v>
      </c>
      <c r="Y41" s="619">
        <f t="shared" si="41"/>
        <v>0</v>
      </c>
      <c r="Z41" s="619">
        <f t="shared" si="41"/>
        <v>0</v>
      </c>
      <c r="AA41" s="619">
        <f t="shared" si="41"/>
        <v>0</v>
      </c>
      <c r="AB41" s="619">
        <f t="shared" si="41"/>
        <v>0</v>
      </c>
      <c r="AC41" s="620">
        <f t="shared" si="41"/>
        <v>0</v>
      </c>
    </row>
    <row r="42" spans="2:20" s="256" customFormat="1" ht="12">
      <c r="B42" s="272"/>
      <c r="C42" s="276"/>
      <c r="D42" s="277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54"/>
    </row>
    <row r="43" spans="2:34" s="256" customFormat="1" ht="10.8" thickBot="1">
      <c r="B43" s="272"/>
      <c r="C43" s="318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</row>
    <row r="44" spans="2:34" s="256" customFormat="1" ht="12.6" thickBot="1">
      <c r="B44" s="647"/>
      <c r="C44" s="648" t="s">
        <v>94</v>
      </c>
      <c r="D44" s="649">
        <f>D31</f>
        <v>0</v>
      </c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</row>
    <row r="45" spans="5:34" s="256" customFormat="1" ht="10.8" thickBot="1"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</row>
    <row r="46" spans="1:16" ht="12.75">
      <c r="A46" s="256"/>
      <c r="B46" s="1089" t="s">
        <v>56</v>
      </c>
      <c r="C46" s="1090"/>
      <c r="D46" s="1090"/>
      <c r="E46" s="1090"/>
      <c r="F46" s="1090"/>
      <c r="G46" s="1090"/>
      <c r="H46" s="1090"/>
      <c r="I46" s="1090"/>
      <c r="J46" s="1090"/>
      <c r="K46" s="1090"/>
      <c r="L46" s="1090"/>
      <c r="M46" s="1090"/>
      <c r="N46" s="1090"/>
      <c r="O46" s="1090"/>
      <c r="P46" s="1091"/>
    </row>
    <row r="47" spans="1:16" ht="10.8" thickBot="1">
      <c r="A47" s="256"/>
      <c r="B47" s="1092"/>
      <c r="C47" s="1093"/>
      <c r="D47" s="1093"/>
      <c r="E47" s="1093"/>
      <c r="F47" s="1093"/>
      <c r="G47" s="1093"/>
      <c r="H47" s="1093"/>
      <c r="I47" s="1093"/>
      <c r="J47" s="1093"/>
      <c r="K47" s="1093"/>
      <c r="L47" s="1093"/>
      <c r="M47" s="1093"/>
      <c r="N47" s="1093"/>
      <c r="O47" s="1093"/>
      <c r="P47" s="1094"/>
    </row>
    <row r="48" spans="1:16" ht="13.2">
      <c r="A48" s="256"/>
      <c r="B48" s="603" t="s">
        <v>26</v>
      </c>
      <c r="C48" s="650" t="s">
        <v>95</v>
      </c>
      <c r="D48" s="605"/>
      <c r="E48" s="605"/>
      <c r="F48" s="605"/>
      <c r="G48" s="606"/>
      <c r="H48" s="190"/>
      <c r="I48" s="190"/>
      <c r="J48" s="190"/>
      <c r="K48" s="190"/>
      <c r="L48" s="190"/>
      <c r="M48" s="190"/>
      <c r="N48" s="190"/>
      <c r="O48" s="190"/>
      <c r="P48" s="607"/>
    </row>
    <row r="49" spans="1:16" ht="13.8" thickBot="1">
      <c r="A49" s="256"/>
      <c r="B49" s="608" t="s">
        <v>27</v>
      </c>
      <c r="C49" s="651" t="s">
        <v>97</v>
      </c>
      <c r="D49" s="204"/>
      <c r="E49" s="204"/>
      <c r="F49" s="204"/>
      <c r="G49" s="610"/>
      <c r="H49" s="204"/>
      <c r="I49" s="204"/>
      <c r="J49" s="204"/>
      <c r="K49" s="204"/>
      <c r="L49" s="204"/>
      <c r="M49" s="204"/>
      <c r="N49" s="204"/>
      <c r="O49" s="204"/>
      <c r="P49" s="611"/>
    </row>
    <row r="50" spans="1:16" ht="13.2">
      <c r="A50" s="256"/>
      <c r="B50" s="322"/>
      <c r="C50" s="323"/>
      <c r="D50" s="81"/>
      <c r="E50" s="81"/>
      <c r="F50" s="81"/>
      <c r="G50" s="324"/>
      <c r="H50" s="81"/>
      <c r="I50" s="81"/>
      <c r="J50" s="81"/>
      <c r="K50" s="81"/>
      <c r="L50" s="81"/>
      <c r="M50" s="81"/>
      <c r="N50" s="81"/>
      <c r="O50" s="81"/>
      <c r="P50" s="81"/>
    </row>
    <row r="51" ht="10.8" thickBot="1">
      <c r="A51" s="256"/>
    </row>
    <row r="52" spans="1:19" ht="35.4" thickBot="1">
      <c r="A52" s="257"/>
      <c r="B52" s="517" t="s">
        <v>210</v>
      </c>
      <c r="C52" s="652" t="s">
        <v>98</v>
      </c>
      <c r="D52" s="653" t="s">
        <v>206</v>
      </c>
      <c r="E52" s="654" t="s">
        <v>100</v>
      </c>
      <c r="F52" s="655" t="s">
        <v>215</v>
      </c>
      <c r="G52" s="296"/>
      <c r="H52" s="296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</row>
    <row r="53" spans="1:19" ht="13.2">
      <c r="A53" s="257"/>
      <c r="B53" s="519"/>
      <c r="C53" s="656" t="s">
        <v>220</v>
      </c>
      <c r="D53" s="657">
        <v>2012</v>
      </c>
      <c r="E53" s="658">
        <v>4.39</v>
      </c>
      <c r="F53" s="659">
        <v>143.77</v>
      </c>
      <c r="G53" s="296"/>
      <c r="H53" s="296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</row>
    <row r="54" spans="1:19" ht="13.8" thickBot="1">
      <c r="A54" s="257"/>
      <c r="B54" s="660"/>
      <c r="C54" s="661" t="s">
        <v>220</v>
      </c>
      <c r="D54" s="662">
        <f>'0 Úvod'!D19</f>
        <v>2014</v>
      </c>
      <c r="E54" s="968"/>
      <c r="F54" s="969"/>
      <c r="G54" s="296"/>
      <c r="H54" s="296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</row>
    <row r="55" spans="1:19" ht="12" thickBot="1">
      <c r="A55" s="257"/>
      <c r="B55" s="81"/>
      <c r="C55" s="260"/>
      <c r="D55" s="260"/>
      <c r="E55" s="332"/>
      <c r="F55" s="332"/>
      <c r="G55" s="296"/>
      <c r="H55" s="296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</row>
    <row r="56" spans="1:19" ht="46.8" thickBot="1">
      <c r="A56" s="257"/>
      <c r="B56" s="517" t="s">
        <v>211</v>
      </c>
      <c r="C56" s="663" t="s">
        <v>99</v>
      </c>
      <c r="D56" s="653" t="s">
        <v>206</v>
      </c>
      <c r="E56" s="664" t="s">
        <v>101</v>
      </c>
      <c r="F56" s="664" t="s">
        <v>102</v>
      </c>
      <c r="G56" s="654" t="s">
        <v>103</v>
      </c>
      <c r="H56" s="655" t="s">
        <v>104</v>
      </c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</row>
    <row r="57" spans="1:19" ht="13.2">
      <c r="A57" s="257"/>
      <c r="B57" s="519"/>
      <c r="C57" s="656" t="s">
        <v>220</v>
      </c>
      <c r="D57" s="657">
        <v>2012</v>
      </c>
      <c r="E57" s="665">
        <v>5.68</v>
      </c>
      <c r="F57" s="666">
        <v>19.31</v>
      </c>
      <c r="G57" s="667">
        <v>8.05</v>
      </c>
      <c r="H57" s="668">
        <v>25.14</v>
      </c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</row>
    <row r="58" spans="1:19" ht="13.8" thickBot="1">
      <c r="A58" s="257"/>
      <c r="B58" s="660"/>
      <c r="C58" s="661" t="s">
        <v>220</v>
      </c>
      <c r="D58" s="662">
        <f>'0 Úvod'!D19</f>
        <v>2014</v>
      </c>
      <c r="E58" s="335"/>
      <c r="F58" s="336"/>
      <c r="G58" s="336"/>
      <c r="H58" s="970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</row>
    <row r="59" spans="1:19" ht="12">
      <c r="A59" s="257"/>
      <c r="B59" s="81"/>
      <c r="C59" s="669" t="s">
        <v>369</v>
      </c>
      <c r="D59" s="258"/>
      <c r="E59" s="258"/>
      <c r="F59" s="258"/>
      <c r="G59" s="258"/>
      <c r="H59" s="88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</row>
    <row r="60" spans="1:19" ht="10.8" thickBot="1">
      <c r="A60" s="257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</row>
    <row r="61" spans="1:19" ht="12.6" thickBot="1">
      <c r="A61" s="257"/>
      <c r="B61" s="81"/>
      <c r="C61" s="670" t="s">
        <v>214</v>
      </c>
      <c r="D61" s="674" t="s">
        <v>212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</row>
    <row r="62" spans="1:19" ht="11.4">
      <c r="A62" s="257"/>
      <c r="B62" s="81"/>
      <c r="C62" s="671" t="s">
        <v>261</v>
      </c>
      <c r="D62" s="338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</row>
    <row r="63" spans="1:19" ht="12" thickBot="1">
      <c r="A63" s="257"/>
      <c r="B63" s="81"/>
      <c r="C63" s="672" t="s">
        <v>207</v>
      </c>
      <c r="D63" s="339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</row>
    <row r="64" spans="1:19" ht="12" thickBot="1">
      <c r="A64" s="257"/>
      <c r="B64" s="81"/>
      <c r="C64" s="673"/>
      <c r="D64" s="675" t="s">
        <v>213</v>
      </c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</row>
    <row r="65" spans="1:19" ht="11.4">
      <c r="A65" s="257"/>
      <c r="B65" s="81"/>
      <c r="C65" s="671" t="s">
        <v>208</v>
      </c>
      <c r="D65" s="338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</row>
    <row r="66" spans="1:19" ht="12" thickBot="1">
      <c r="A66" s="257"/>
      <c r="B66" s="81"/>
      <c r="C66" s="672" t="s">
        <v>209</v>
      </c>
      <c r="D66" s="339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</row>
    <row r="67" spans="1:19" ht="12" thickBot="1">
      <c r="A67" s="257"/>
      <c r="B67" s="81"/>
      <c r="C67" s="258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</row>
    <row r="68" spans="1:29" ht="13.2">
      <c r="A68" s="81"/>
      <c r="B68" s="105" t="s">
        <v>238</v>
      </c>
      <c r="C68" s="529" t="s">
        <v>216</v>
      </c>
      <c r="D68" s="453"/>
      <c r="E68" s="1064">
        <f>E2</f>
        <v>2014</v>
      </c>
      <c r="F68" s="1064">
        <f aca="true" t="shared" si="42" ref="F68:S68">E68+1</f>
        <v>2015</v>
      </c>
      <c r="G68" s="1064">
        <f t="shared" si="42"/>
        <v>2016</v>
      </c>
      <c r="H68" s="1064">
        <f t="shared" si="42"/>
        <v>2017</v>
      </c>
      <c r="I68" s="1064">
        <f t="shared" si="42"/>
        <v>2018</v>
      </c>
      <c r="J68" s="1064">
        <f t="shared" si="42"/>
        <v>2019</v>
      </c>
      <c r="K68" s="1064">
        <f t="shared" si="42"/>
        <v>2020</v>
      </c>
      <c r="L68" s="1064">
        <f t="shared" si="42"/>
        <v>2021</v>
      </c>
      <c r="M68" s="1064">
        <f t="shared" si="42"/>
        <v>2022</v>
      </c>
      <c r="N68" s="1064">
        <f t="shared" si="42"/>
        <v>2023</v>
      </c>
      <c r="O68" s="1064">
        <f t="shared" si="42"/>
        <v>2024</v>
      </c>
      <c r="P68" s="1064">
        <f t="shared" si="42"/>
        <v>2025</v>
      </c>
      <c r="Q68" s="1064">
        <f t="shared" si="42"/>
        <v>2026</v>
      </c>
      <c r="R68" s="1064">
        <f t="shared" si="42"/>
        <v>2027</v>
      </c>
      <c r="S68" s="1064">
        <f t="shared" si="42"/>
        <v>2028</v>
      </c>
      <c r="T68" s="1064">
        <f aca="true" t="shared" si="43" ref="T68:AC68">S68+1</f>
        <v>2029</v>
      </c>
      <c r="U68" s="1064">
        <f t="shared" si="43"/>
        <v>2030</v>
      </c>
      <c r="V68" s="1064">
        <f t="shared" si="43"/>
        <v>2031</v>
      </c>
      <c r="W68" s="1064">
        <f t="shared" si="43"/>
        <v>2032</v>
      </c>
      <c r="X68" s="1064">
        <f t="shared" si="43"/>
        <v>2033</v>
      </c>
      <c r="Y68" s="1064">
        <f t="shared" si="43"/>
        <v>2034</v>
      </c>
      <c r="Z68" s="1064">
        <f t="shared" si="43"/>
        <v>2035</v>
      </c>
      <c r="AA68" s="1064">
        <f t="shared" si="43"/>
        <v>2036</v>
      </c>
      <c r="AB68" s="1064">
        <f t="shared" si="43"/>
        <v>2037</v>
      </c>
      <c r="AC68" s="1078">
        <f t="shared" si="43"/>
        <v>2038</v>
      </c>
    </row>
    <row r="69" spans="1:29" ht="13.8" thickBot="1">
      <c r="A69" s="81"/>
      <c r="B69" s="454" t="s">
        <v>9</v>
      </c>
      <c r="C69" s="455"/>
      <c r="D69" s="456" t="s">
        <v>74</v>
      </c>
      <c r="E69" s="1065"/>
      <c r="F69" s="1065"/>
      <c r="G69" s="1065"/>
      <c r="H69" s="1065"/>
      <c r="I69" s="1065"/>
      <c r="J69" s="1065"/>
      <c r="K69" s="1065"/>
      <c r="L69" s="1065"/>
      <c r="M69" s="1065"/>
      <c r="N69" s="1065"/>
      <c r="O69" s="1065"/>
      <c r="P69" s="1065"/>
      <c r="Q69" s="1065"/>
      <c r="R69" s="1065"/>
      <c r="S69" s="1065"/>
      <c r="T69" s="1065"/>
      <c r="U69" s="1065"/>
      <c r="V69" s="1065"/>
      <c r="W69" s="1065"/>
      <c r="X69" s="1065"/>
      <c r="Y69" s="1065"/>
      <c r="Z69" s="1065"/>
      <c r="AA69" s="1065"/>
      <c r="AB69" s="1065"/>
      <c r="AC69" s="1079"/>
    </row>
    <row r="70" spans="1:29" ht="12">
      <c r="A70" s="81"/>
      <c r="B70" s="457"/>
      <c r="C70" s="458" t="s">
        <v>261</v>
      </c>
      <c r="D70" s="459">
        <f>SUM(E70:AC70,E76:AC76)</f>
        <v>0</v>
      </c>
      <c r="E70" s="15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21"/>
    </row>
    <row r="71" spans="1:29" ht="12">
      <c r="A71" s="81"/>
      <c r="B71" s="460"/>
      <c r="C71" s="458" t="s">
        <v>207</v>
      </c>
      <c r="D71" s="462">
        <f>SUM(E71:AC71,E77:AC77)</f>
        <v>0</v>
      </c>
      <c r="E71" s="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7"/>
    </row>
    <row r="72" spans="1:29" ht="12.6" thickBot="1">
      <c r="A72" s="81"/>
      <c r="B72" s="464"/>
      <c r="C72" s="465" t="s">
        <v>218</v>
      </c>
      <c r="D72" s="466">
        <f>SUM(E72:AC72,E78:AC78)</f>
        <v>0</v>
      </c>
      <c r="E72" s="470">
        <f aca="true" t="shared" si="44" ref="E72:S72">SUM(E70:E71)</f>
        <v>0</v>
      </c>
      <c r="F72" s="471">
        <f t="shared" si="44"/>
        <v>0</v>
      </c>
      <c r="G72" s="471">
        <f t="shared" si="44"/>
        <v>0</v>
      </c>
      <c r="H72" s="471">
        <f t="shared" si="44"/>
        <v>0</v>
      </c>
      <c r="I72" s="471">
        <f t="shared" si="44"/>
        <v>0</v>
      </c>
      <c r="J72" s="471">
        <f t="shared" si="44"/>
        <v>0</v>
      </c>
      <c r="K72" s="471">
        <f t="shared" si="44"/>
        <v>0</v>
      </c>
      <c r="L72" s="471">
        <f t="shared" si="44"/>
        <v>0</v>
      </c>
      <c r="M72" s="471">
        <f t="shared" si="44"/>
        <v>0</v>
      </c>
      <c r="N72" s="471">
        <f t="shared" si="44"/>
        <v>0</v>
      </c>
      <c r="O72" s="471">
        <f t="shared" si="44"/>
        <v>0</v>
      </c>
      <c r="P72" s="471">
        <f t="shared" si="44"/>
        <v>0</v>
      </c>
      <c r="Q72" s="471">
        <f t="shared" si="44"/>
        <v>0</v>
      </c>
      <c r="R72" s="471">
        <f t="shared" si="44"/>
        <v>0</v>
      </c>
      <c r="S72" s="471">
        <f t="shared" si="44"/>
        <v>0</v>
      </c>
      <c r="T72" s="471">
        <f aca="true" t="shared" si="45" ref="T72:AC72">SUM(T70:T71)</f>
        <v>0</v>
      </c>
      <c r="U72" s="471">
        <f t="shared" si="45"/>
        <v>0</v>
      </c>
      <c r="V72" s="471">
        <f t="shared" si="45"/>
        <v>0</v>
      </c>
      <c r="W72" s="471">
        <f t="shared" si="45"/>
        <v>0</v>
      </c>
      <c r="X72" s="471">
        <f t="shared" si="45"/>
        <v>0</v>
      </c>
      <c r="Y72" s="471">
        <f t="shared" si="45"/>
        <v>0</v>
      </c>
      <c r="Z72" s="471">
        <f t="shared" si="45"/>
        <v>0</v>
      </c>
      <c r="AA72" s="471">
        <f t="shared" si="45"/>
        <v>0</v>
      </c>
      <c r="AB72" s="471">
        <f t="shared" si="45"/>
        <v>0</v>
      </c>
      <c r="AC72" s="490">
        <f t="shared" si="45"/>
        <v>0</v>
      </c>
    </row>
    <row r="73" spans="1:29" ht="10.8" thickBot="1">
      <c r="A73" s="81"/>
      <c r="B73" s="289"/>
      <c r="C73" s="257"/>
      <c r="D73" s="1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252"/>
    </row>
    <row r="74" spans="1:29" ht="13.2">
      <c r="A74" s="81"/>
      <c r="B74" s="105" t="str">
        <f>B68</f>
        <v>4.5.</v>
      </c>
      <c r="C74" s="106" t="str">
        <f>C68</f>
        <v>Celkové oskm</v>
      </c>
      <c r="D74" s="473"/>
      <c r="E74" s="1066">
        <f>AC68+1</f>
        <v>2039</v>
      </c>
      <c r="F74" s="1064">
        <f aca="true" t="shared" si="46" ref="F74:S74">E74+1</f>
        <v>2040</v>
      </c>
      <c r="G74" s="1064">
        <f t="shared" si="46"/>
        <v>2041</v>
      </c>
      <c r="H74" s="1064">
        <f t="shared" si="46"/>
        <v>2042</v>
      </c>
      <c r="I74" s="1064">
        <f t="shared" si="46"/>
        <v>2043</v>
      </c>
      <c r="J74" s="1064">
        <f t="shared" si="46"/>
        <v>2044</v>
      </c>
      <c r="K74" s="1064">
        <f t="shared" si="46"/>
        <v>2045</v>
      </c>
      <c r="L74" s="1064">
        <f t="shared" si="46"/>
        <v>2046</v>
      </c>
      <c r="M74" s="1064">
        <f t="shared" si="46"/>
        <v>2047</v>
      </c>
      <c r="N74" s="1064">
        <f t="shared" si="46"/>
        <v>2048</v>
      </c>
      <c r="O74" s="1064">
        <f t="shared" si="46"/>
        <v>2049</v>
      </c>
      <c r="P74" s="1064">
        <f t="shared" si="46"/>
        <v>2050</v>
      </c>
      <c r="Q74" s="1064">
        <f t="shared" si="46"/>
        <v>2051</v>
      </c>
      <c r="R74" s="1064">
        <f t="shared" si="46"/>
        <v>2052</v>
      </c>
      <c r="S74" s="1064">
        <f t="shared" si="46"/>
        <v>2053</v>
      </c>
      <c r="T74" s="1064">
        <f aca="true" t="shared" si="47" ref="T74:AC74">S74+1</f>
        <v>2054</v>
      </c>
      <c r="U74" s="1064">
        <f t="shared" si="47"/>
        <v>2055</v>
      </c>
      <c r="V74" s="1064">
        <f t="shared" si="47"/>
        <v>2056</v>
      </c>
      <c r="W74" s="1064">
        <f t="shared" si="47"/>
        <v>2057</v>
      </c>
      <c r="X74" s="1064">
        <f t="shared" si="47"/>
        <v>2058</v>
      </c>
      <c r="Y74" s="1064">
        <f t="shared" si="47"/>
        <v>2059</v>
      </c>
      <c r="Z74" s="1064">
        <f t="shared" si="47"/>
        <v>2060</v>
      </c>
      <c r="AA74" s="1064">
        <f t="shared" si="47"/>
        <v>2061</v>
      </c>
      <c r="AB74" s="1064">
        <f t="shared" si="47"/>
        <v>2062</v>
      </c>
      <c r="AC74" s="1078">
        <f t="shared" si="47"/>
        <v>2063</v>
      </c>
    </row>
    <row r="75" spans="1:29" ht="13.8" thickBot="1">
      <c r="A75" s="81"/>
      <c r="B75" s="454" t="s">
        <v>11</v>
      </c>
      <c r="C75" s="455"/>
      <c r="D75" s="474"/>
      <c r="E75" s="1067"/>
      <c r="F75" s="1065"/>
      <c r="G75" s="1065"/>
      <c r="H75" s="1065"/>
      <c r="I75" s="1065"/>
      <c r="J75" s="1065"/>
      <c r="K75" s="1065"/>
      <c r="L75" s="1065"/>
      <c r="M75" s="1065"/>
      <c r="N75" s="1065"/>
      <c r="O75" s="1065"/>
      <c r="P75" s="1065"/>
      <c r="Q75" s="1065"/>
      <c r="R75" s="1065"/>
      <c r="S75" s="1065"/>
      <c r="T75" s="1065"/>
      <c r="U75" s="1065"/>
      <c r="V75" s="1065"/>
      <c r="W75" s="1065"/>
      <c r="X75" s="1065"/>
      <c r="Y75" s="1065"/>
      <c r="Z75" s="1065"/>
      <c r="AA75" s="1065"/>
      <c r="AB75" s="1065"/>
      <c r="AC75" s="1079"/>
    </row>
    <row r="76" spans="1:29" ht="11.4">
      <c r="A76" s="81"/>
      <c r="B76" s="457"/>
      <c r="C76" s="458" t="str">
        <f>C70</f>
        <v>IAD</v>
      </c>
      <c r="D76" s="475"/>
      <c r="E76" s="15"/>
      <c r="F76" s="14"/>
      <c r="G76" s="14"/>
      <c r="H76" s="14"/>
      <c r="I76" s="14"/>
      <c r="J76" s="14"/>
      <c r="K76" s="291"/>
      <c r="L76" s="291"/>
      <c r="M76" s="291"/>
      <c r="N76" s="291"/>
      <c r="O76" s="291"/>
      <c r="P76" s="291"/>
      <c r="Q76" s="291"/>
      <c r="R76" s="291"/>
      <c r="S76" s="291"/>
      <c r="T76" s="291"/>
      <c r="U76" s="291"/>
      <c r="V76" s="291"/>
      <c r="W76" s="291"/>
      <c r="X76" s="291"/>
      <c r="Y76" s="291"/>
      <c r="Z76" s="291"/>
      <c r="AA76" s="291"/>
      <c r="AB76" s="291"/>
      <c r="AC76" s="288"/>
    </row>
    <row r="77" spans="1:29" ht="11.4">
      <c r="A77" s="81"/>
      <c r="B77" s="478"/>
      <c r="C77" s="676" t="str">
        <f>C71</f>
        <v>BUS</v>
      </c>
      <c r="D77" s="479"/>
      <c r="E77" s="2"/>
      <c r="F77" s="3"/>
      <c r="G77" s="3"/>
      <c r="H77" s="3"/>
      <c r="I77" s="3"/>
      <c r="J77" s="3"/>
      <c r="K77" s="340"/>
      <c r="L77" s="340"/>
      <c r="M77" s="340"/>
      <c r="N77" s="340"/>
      <c r="O77" s="340"/>
      <c r="P77" s="340"/>
      <c r="Q77" s="340"/>
      <c r="R77" s="340"/>
      <c r="S77" s="340"/>
      <c r="T77" s="340"/>
      <c r="U77" s="340"/>
      <c r="V77" s="340"/>
      <c r="W77" s="340"/>
      <c r="X77" s="340"/>
      <c r="Y77" s="340"/>
      <c r="Z77" s="340"/>
      <c r="AA77" s="340"/>
      <c r="AB77" s="340"/>
      <c r="AC77" s="341"/>
    </row>
    <row r="78" spans="1:29" ht="12.6" thickBot="1">
      <c r="A78" s="81"/>
      <c r="B78" s="480"/>
      <c r="C78" s="617" t="str">
        <f>C72</f>
        <v>celkové oskm</v>
      </c>
      <c r="D78" s="481"/>
      <c r="E78" s="470">
        <f aca="true" t="shared" si="48" ref="E78:S78">SUM(E76:E77)</f>
        <v>0</v>
      </c>
      <c r="F78" s="471">
        <f t="shared" si="48"/>
        <v>0</v>
      </c>
      <c r="G78" s="471">
        <f t="shared" si="48"/>
        <v>0</v>
      </c>
      <c r="H78" s="471">
        <f t="shared" si="48"/>
        <v>0</v>
      </c>
      <c r="I78" s="471">
        <f t="shared" si="48"/>
        <v>0</v>
      </c>
      <c r="J78" s="471">
        <f t="shared" si="48"/>
        <v>0</v>
      </c>
      <c r="K78" s="471">
        <f t="shared" si="48"/>
        <v>0</v>
      </c>
      <c r="L78" s="483">
        <f t="shared" si="48"/>
        <v>0</v>
      </c>
      <c r="M78" s="483">
        <f t="shared" si="48"/>
        <v>0</v>
      </c>
      <c r="N78" s="483">
        <f t="shared" si="48"/>
        <v>0</v>
      </c>
      <c r="O78" s="483">
        <f t="shared" si="48"/>
        <v>0</v>
      </c>
      <c r="P78" s="483">
        <f t="shared" si="48"/>
        <v>0</v>
      </c>
      <c r="Q78" s="483">
        <f t="shared" si="48"/>
        <v>0</v>
      </c>
      <c r="R78" s="483">
        <f t="shared" si="48"/>
        <v>0</v>
      </c>
      <c r="S78" s="483">
        <f t="shared" si="48"/>
        <v>0</v>
      </c>
      <c r="T78" s="483">
        <f aca="true" t="shared" si="49" ref="T78:AC78">SUM(T76:T77)</f>
        <v>0</v>
      </c>
      <c r="U78" s="483">
        <f t="shared" si="49"/>
        <v>0</v>
      </c>
      <c r="V78" s="483">
        <f t="shared" si="49"/>
        <v>0</v>
      </c>
      <c r="W78" s="483">
        <f t="shared" si="49"/>
        <v>0</v>
      </c>
      <c r="X78" s="483">
        <f t="shared" si="49"/>
        <v>0</v>
      </c>
      <c r="Y78" s="483">
        <f t="shared" si="49"/>
        <v>0</v>
      </c>
      <c r="Z78" s="483">
        <f t="shared" si="49"/>
        <v>0</v>
      </c>
      <c r="AA78" s="483">
        <f t="shared" si="49"/>
        <v>0</v>
      </c>
      <c r="AB78" s="483">
        <f t="shared" si="49"/>
        <v>0</v>
      </c>
      <c r="AC78" s="472">
        <f t="shared" si="49"/>
        <v>0</v>
      </c>
    </row>
    <row r="79" spans="1:29" ht="12.75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</row>
    <row r="80" spans="1:29" ht="10.8" thickBot="1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</row>
    <row r="81" spans="1:29" ht="13.2">
      <c r="A81" s="81"/>
      <c r="B81" s="105" t="s">
        <v>239</v>
      </c>
      <c r="C81" s="529" t="s">
        <v>217</v>
      </c>
      <c r="D81" s="453"/>
      <c r="E81" s="1064">
        <f>E68</f>
        <v>2014</v>
      </c>
      <c r="F81" s="1064">
        <f aca="true" t="shared" si="50" ref="F81:S81">E81+1</f>
        <v>2015</v>
      </c>
      <c r="G81" s="1064">
        <f t="shared" si="50"/>
        <v>2016</v>
      </c>
      <c r="H81" s="1064">
        <f t="shared" si="50"/>
        <v>2017</v>
      </c>
      <c r="I81" s="1064">
        <f t="shared" si="50"/>
        <v>2018</v>
      </c>
      <c r="J81" s="1064">
        <f t="shared" si="50"/>
        <v>2019</v>
      </c>
      <c r="K81" s="1064">
        <f t="shared" si="50"/>
        <v>2020</v>
      </c>
      <c r="L81" s="1064">
        <f t="shared" si="50"/>
        <v>2021</v>
      </c>
      <c r="M81" s="1064">
        <f t="shared" si="50"/>
        <v>2022</v>
      </c>
      <c r="N81" s="1064">
        <f t="shared" si="50"/>
        <v>2023</v>
      </c>
      <c r="O81" s="1064">
        <f t="shared" si="50"/>
        <v>2024</v>
      </c>
      <c r="P81" s="1064">
        <f t="shared" si="50"/>
        <v>2025</v>
      </c>
      <c r="Q81" s="1064">
        <f t="shared" si="50"/>
        <v>2026</v>
      </c>
      <c r="R81" s="1064">
        <f t="shared" si="50"/>
        <v>2027</v>
      </c>
      <c r="S81" s="1064">
        <f t="shared" si="50"/>
        <v>2028</v>
      </c>
      <c r="T81" s="1064">
        <f aca="true" t="shared" si="51" ref="T81:AC81">S81+1</f>
        <v>2029</v>
      </c>
      <c r="U81" s="1064">
        <f t="shared" si="51"/>
        <v>2030</v>
      </c>
      <c r="V81" s="1064">
        <f t="shared" si="51"/>
        <v>2031</v>
      </c>
      <c r="W81" s="1064">
        <f t="shared" si="51"/>
        <v>2032</v>
      </c>
      <c r="X81" s="1064">
        <f t="shared" si="51"/>
        <v>2033</v>
      </c>
      <c r="Y81" s="1064">
        <f t="shared" si="51"/>
        <v>2034</v>
      </c>
      <c r="Z81" s="1064">
        <f t="shared" si="51"/>
        <v>2035</v>
      </c>
      <c r="AA81" s="1064">
        <f t="shared" si="51"/>
        <v>2036</v>
      </c>
      <c r="AB81" s="1064">
        <f t="shared" si="51"/>
        <v>2037</v>
      </c>
      <c r="AC81" s="1078">
        <f t="shared" si="51"/>
        <v>2038</v>
      </c>
    </row>
    <row r="82" spans="1:29" ht="13.8" thickBot="1">
      <c r="A82" s="81"/>
      <c r="B82" s="454" t="s">
        <v>9</v>
      </c>
      <c r="C82" s="455"/>
      <c r="D82" s="456" t="s">
        <v>74</v>
      </c>
      <c r="E82" s="1065"/>
      <c r="F82" s="1065"/>
      <c r="G82" s="1065"/>
      <c r="H82" s="1065"/>
      <c r="I82" s="1065"/>
      <c r="J82" s="1065"/>
      <c r="K82" s="1065"/>
      <c r="L82" s="1065"/>
      <c r="M82" s="1065"/>
      <c r="N82" s="1065"/>
      <c r="O82" s="1065"/>
      <c r="P82" s="1065"/>
      <c r="Q82" s="1065"/>
      <c r="R82" s="1065"/>
      <c r="S82" s="1065"/>
      <c r="T82" s="1065"/>
      <c r="U82" s="1065"/>
      <c r="V82" s="1065"/>
      <c r="W82" s="1065"/>
      <c r="X82" s="1065"/>
      <c r="Y82" s="1065"/>
      <c r="Z82" s="1065"/>
      <c r="AA82" s="1065"/>
      <c r="AB82" s="1065"/>
      <c r="AC82" s="1079"/>
    </row>
    <row r="83" spans="1:29" ht="12">
      <c r="A83" s="81"/>
      <c r="B83" s="457"/>
      <c r="C83" s="458" t="s">
        <v>208</v>
      </c>
      <c r="D83" s="459">
        <f>SUM(E83:AC83,E89:AC89)</f>
        <v>0</v>
      </c>
      <c r="E83" s="15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21"/>
    </row>
    <row r="84" spans="1:29" ht="12">
      <c r="A84" s="81"/>
      <c r="B84" s="460"/>
      <c r="C84" s="458" t="s">
        <v>370</v>
      </c>
      <c r="D84" s="462">
        <f>SUM(E84:AC84,E90:AC90)</f>
        <v>0</v>
      </c>
      <c r="E84" s="2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4"/>
    </row>
    <row r="85" spans="1:29" ht="12.6" thickBot="1">
      <c r="A85" s="81"/>
      <c r="B85" s="464"/>
      <c r="C85" s="465" t="s">
        <v>219</v>
      </c>
      <c r="D85" s="466">
        <f>SUM(E85:AC85,E91:AC91)</f>
        <v>0</v>
      </c>
      <c r="E85" s="470">
        <f aca="true" t="shared" si="52" ref="E85:S85">SUM(E83:E84)</f>
        <v>0</v>
      </c>
      <c r="F85" s="471">
        <f t="shared" si="52"/>
        <v>0</v>
      </c>
      <c r="G85" s="471">
        <f t="shared" si="52"/>
        <v>0</v>
      </c>
      <c r="H85" s="471">
        <f t="shared" si="52"/>
        <v>0</v>
      </c>
      <c r="I85" s="471">
        <f t="shared" si="52"/>
        <v>0</v>
      </c>
      <c r="J85" s="471">
        <f t="shared" si="52"/>
        <v>0</v>
      </c>
      <c r="K85" s="471">
        <f t="shared" si="52"/>
        <v>0</v>
      </c>
      <c r="L85" s="471">
        <f t="shared" si="52"/>
        <v>0</v>
      </c>
      <c r="M85" s="471">
        <f t="shared" si="52"/>
        <v>0</v>
      </c>
      <c r="N85" s="471">
        <f t="shared" si="52"/>
        <v>0</v>
      </c>
      <c r="O85" s="471">
        <f t="shared" si="52"/>
        <v>0</v>
      </c>
      <c r="P85" s="471">
        <f t="shared" si="52"/>
        <v>0</v>
      </c>
      <c r="Q85" s="471">
        <f t="shared" si="52"/>
        <v>0</v>
      </c>
      <c r="R85" s="471">
        <f t="shared" si="52"/>
        <v>0</v>
      </c>
      <c r="S85" s="471">
        <f t="shared" si="52"/>
        <v>0</v>
      </c>
      <c r="T85" s="471">
        <f aca="true" t="shared" si="53" ref="T85:AC85">SUM(T83:T84)</f>
        <v>0</v>
      </c>
      <c r="U85" s="471">
        <f t="shared" si="53"/>
        <v>0</v>
      </c>
      <c r="V85" s="471">
        <f t="shared" si="53"/>
        <v>0</v>
      </c>
      <c r="W85" s="471">
        <f t="shared" si="53"/>
        <v>0</v>
      </c>
      <c r="X85" s="471">
        <f t="shared" si="53"/>
        <v>0</v>
      </c>
      <c r="Y85" s="471">
        <f t="shared" si="53"/>
        <v>0</v>
      </c>
      <c r="Z85" s="471">
        <f t="shared" si="53"/>
        <v>0</v>
      </c>
      <c r="AA85" s="471">
        <f t="shared" si="53"/>
        <v>0</v>
      </c>
      <c r="AB85" s="471">
        <f t="shared" si="53"/>
        <v>0</v>
      </c>
      <c r="AC85" s="490">
        <f t="shared" si="53"/>
        <v>0</v>
      </c>
    </row>
    <row r="86" spans="1:29" ht="10.8" thickBot="1">
      <c r="A86" s="81"/>
      <c r="B86" s="289"/>
      <c r="C86" s="257"/>
      <c r="D86" s="1"/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  <c r="R86" s="252"/>
      <c r="S86" s="252"/>
      <c r="T86" s="252"/>
      <c r="U86" s="252"/>
      <c r="V86" s="252"/>
      <c r="W86" s="252"/>
      <c r="X86" s="252"/>
      <c r="Y86" s="252"/>
      <c r="Z86" s="252"/>
      <c r="AA86" s="252"/>
      <c r="AB86" s="252"/>
      <c r="AC86" s="252"/>
    </row>
    <row r="87" spans="1:29" ht="13.2">
      <c r="A87" s="81"/>
      <c r="B87" s="105" t="str">
        <f>B81</f>
        <v>4.6.</v>
      </c>
      <c r="C87" s="106" t="str">
        <f>C81</f>
        <v>Total č.tkm</v>
      </c>
      <c r="D87" s="473"/>
      <c r="E87" s="1066">
        <f>AC81+1</f>
        <v>2039</v>
      </c>
      <c r="F87" s="1064">
        <f aca="true" t="shared" si="54" ref="F87:S87">E87+1</f>
        <v>2040</v>
      </c>
      <c r="G87" s="1064">
        <f t="shared" si="54"/>
        <v>2041</v>
      </c>
      <c r="H87" s="1064">
        <f t="shared" si="54"/>
        <v>2042</v>
      </c>
      <c r="I87" s="1064">
        <f t="shared" si="54"/>
        <v>2043</v>
      </c>
      <c r="J87" s="1064">
        <f t="shared" si="54"/>
        <v>2044</v>
      </c>
      <c r="K87" s="1064">
        <f t="shared" si="54"/>
        <v>2045</v>
      </c>
      <c r="L87" s="1064">
        <f t="shared" si="54"/>
        <v>2046</v>
      </c>
      <c r="M87" s="1064">
        <f t="shared" si="54"/>
        <v>2047</v>
      </c>
      <c r="N87" s="1064">
        <f t="shared" si="54"/>
        <v>2048</v>
      </c>
      <c r="O87" s="1064">
        <f t="shared" si="54"/>
        <v>2049</v>
      </c>
      <c r="P87" s="1064">
        <f t="shared" si="54"/>
        <v>2050</v>
      </c>
      <c r="Q87" s="1064">
        <f t="shared" si="54"/>
        <v>2051</v>
      </c>
      <c r="R87" s="1064">
        <f t="shared" si="54"/>
        <v>2052</v>
      </c>
      <c r="S87" s="1064">
        <f t="shared" si="54"/>
        <v>2053</v>
      </c>
      <c r="T87" s="1064">
        <f aca="true" t="shared" si="55" ref="T87:AC87">S87+1</f>
        <v>2054</v>
      </c>
      <c r="U87" s="1064">
        <f t="shared" si="55"/>
        <v>2055</v>
      </c>
      <c r="V87" s="1064">
        <f t="shared" si="55"/>
        <v>2056</v>
      </c>
      <c r="W87" s="1064">
        <f t="shared" si="55"/>
        <v>2057</v>
      </c>
      <c r="X87" s="1064">
        <f t="shared" si="55"/>
        <v>2058</v>
      </c>
      <c r="Y87" s="1064">
        <f t="shared" si="55"/>
        <v>2059</v>
      </c>
      <c r="Z87" s="1064">
        <f t="shared" si="55"/>
        <v>2060</v>
      </c>
      <c r="AA87" s="1064">
        <f t="shared" si="55"/>
        <v>2061</v>
      </c>
      <c r="AB87" s="1064">
        <f t="shared" si="55"/>
        <v>2062</v>
      </c>
      <c r="AC87" s="1078">
        <f t="shared" si="55"/>
        <v>2063</v>
      </c>
    </row>
    <row r="88" spans="1:29" ht="13.8" thickBot="1">
      <c r="A88" s="81"/>
      <c r="B88" s="454" t="s">
        <v>11</v>
      </c>
      <c r="C88" s="455"/>
      <c r="D88" s="474"/>
      <c r="E88" s="1067"/>
      <c r="F88" s="1065"/>
      <c r="G88" s="1065"/>
      <c r="H88" s="1065"/>
      <c r="I88" s="1065"/>
      <c r="J88" s="1065"/>
      <c r="K88" s="1065"/>
      <c r="L88" s="1065"/>
      <c r="M88" s="1065"/>
      <c r="N88" s="1065"/>
      <c r="O88" s="1065"/>
      <c r="P88" s="1065"/>
      <c r="Q88" s="1065"/>
      <c r="R88" s="1065"/>
      <c r="S88" s="1065"/>
      <c r="T88" s="1065"/>
      <c r="U88" s="1065"/>
      <c r="V88" s="1065"/>
      <c r="W88" s="1065"/>
      <c r="X88" s="1065"/>
      <c r="Y88" s="1065"/>
      <c r="Z88" s="1065"/>
      <c r="AA88" s="1065"/>
      <c r="AB88" s="1065"/>
      <c r="AC88" s="1079"/>
    </row>
    <row r="89" spans="1:29" ht="11.4">
      <c r="A89" s="81"/>
      <c r="B89" s="677"/>
      <c r="C89" s="678" t="str">
        <f>C83</f>
        <v>LUV</v>
      </c>
      <c r="D89" s="475"/>
      <c r="E89" s="290"/>
      <c r="F89" s="291"/>
      <c r="G89" s="291"/>
      <c r="H89" s="291"/>
      <c r="I89" s="291"/>
      <c r="J89" s="291"/>
      <c r="K89" s="291"/>
      <c r="L89" s="291"/>
      <c r="M89" s="291"/>
      <c r="N89" s="291"/>
      <c r="O89" s="291"/>
      <c r="P89" s="291"/>
      <c r="Q89" s="291"/>
      <c r="R89" s="291"/>
      <c r="S89" s="291"/>
      <c r="T89" s="291"/>
      <c r="U89" s="291"/>
      <c r="V89" s="291"/>
      <c r="W89" s="291"/>
      <c r="X89" s="291"/>
      <c r="Y89" s="291"/>
      <c r="Z89" s="291"/>
      <c r="AA89" s="291"/>
      <c r="AB89" s="291"/>
      <c r="AC89" s="288"/>
    </row>
    <row r="90" spans="1:29" ht="11.4">
      <c r="A90" s="81"/>
      <c r="B90" s="478"/>
      <c r="C90" s="676" t="str">
        <f>C84</f>
        <v>TUV</v>
      </c>
      <c r="D90" s="479"/>
      <c r="E90" s="342"/>
      <c r="F90" s="340"/>
      <c r="G90" s="340"/>
      <c r="H90" s="340"/>
      <c r="I90" s="340"/>
      <c r="J90" s="340"/>
      <c r="K90" s="340"/>
      <c r="L90" s="340"/>
      <c r="M90" s="340"/>
      <c r="N90" s="340"/>
      <c r="O90" s="340"/>
      <c r="P90" s="340"/>
      <c r="Q90" s="340"/>
      <c r="R90" s="340"/>
      <c r="S90" s="340"/>
      <c r="T90" s="340"/>
      <c r="U90" s="340"/>
      <c r="V90" s="340"/>
      <c r="W90" s="340"/>
      <c r="X90" s="340"/>
      <c r="Y90" s="340"/>
      <c r="Z90" s="340"/>
      <c r="AA90" s="340"/>
      <c r="AB90" s="340"/>
      <c r="AC90" s="341"/>
    </row>
    <row r="91" spans="1:29" ht="12.6" thickBot="1">
      <c r="A91" s="81"/>
      <c r="B91" s="480"/>
      <c r="C91" s="617" t="str">
        <f>C85</f>
        <v>celkové č.tkm</v>
      </c>
      <c r="D91" s="481"/>
      <c r="E91" s="482">
        <f aca="true" t="shared" si="56" ref="E91:S91">SUM(E89:E90)</f>
        <v>0</v>
      </c>
      <c r="F91" s="483">
        <f t="shared" si="56"/>
        <v>0</v>
      </c>
      <c r="G91" s="483">
        <f t="shared" si="56"/>
        <v>0</v>
      </c>
      <c r="H91" s="483">
        <f t="shared" si="56"/>
        <v>0</v>
      </c>
      <c r="I91" s="483">
        <f t="shared" si="56"/>
        <v>0</v>
      </c>
      <c r="J91" s="483">
        <f t="shared" si="56"/>
        <v>0</v>
      </c>
      <c r="K91" s="483">
        <f t="shared" si="56"/>
        <v>0</v>
      </c>
      <c r="L91" s="483">
        <f t="shared" si="56"/>
        <v>0</v>
      </c>
      <c r="M91" s="483">
        <f t="shared" si="56"/>
        <v>0</v>
      </c>
      <c r="N91" s="483">
        <f t="shared" si="56"/>
        <v>0</v>
      </c>
      <c r="O91" s="483">
        <f t="shared" si="56"/>
        <v>0</v>
      </c>
      <c r="P91" s="483">
        <f t="shared" si="56"/>
        <v>0</v>
      </c>
      <c r="Q91" s="483">
        <f t="shared" si="56"/>
        <v>0</v>
      </c>
      <c r="R91" s="483">
        <f t="shared" si="56"/>
        <v>0</v>
      </c>
      <c r="S91" s="483">
        <f t="shared" si="56"/>
        <v>0</v>
      </c>
      <c r="T91" s="483">
        <f aca="true" t="shared" si="57" ref="T91:AC91">SUM(T89:T90)</f>
        <v>0</v>
      </c>
      <c r="U91" s="483">
        <f t="shared" si="57"/>
        <v>0</v>
      </c>
      <c r="V91" s="483">
        <f t="shared" si="57"/>
        <v>0</v>
      </c>
      <c r="W91" s="483">
        <f t="shared" si="57"/>
        <v>0</v>
      </c>
      <c r="X91" s="483">
        <f t="shared" si="57"/>
        <v>0</v>
      </c>
      <c r="Y91" s="483">
        <f t="shared" si="57"/>
        <v>0</v>
      </c>
      <c r="Z91" s="483">
        <f t="shared" si="57"/>
        <v>0</v>
      </c>
      <c r="AA91" s="483">
        <f t="shared" si="57"/>
        <v>0</v>
      </c>
      <c r="AB91" s="483">
        <f t="shared" si="57"/>
        <v>0</v>
      </c>
      <c r="AC91" s="472">
        <f t="shared" si="57"/>
        <v>0</v>
      </c>
    </row>
    <row r="92" spans="1:19" ht="12.7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</row>
    <row r="93" spans="1:19" ht="12" thickBot="1">
      <c r="A93" s="81"/>
      <c r="B93" s="287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</row>
    <row r="94" spans="1:19" ht="12.75">
      <c r="A94" s="81"/>
      <c r="B94" s="1089" t="s">
        <v>56</v>
      </c>
      <c r="C94" s="1090"/>
      <c r="D94" s="1090"/>
      <c r="E94" s="1090"/>
      <c r="F94" s="1090"/>
      <c r="G94" s="1090"/>
      <c r="H94" s="1090"/>
      <c r="I94" s="1090"/>
      <c r="J94" s="1090"/>
      <c r="K94" s="1090"/>
      <c r="L94" s="1090"/>
      <c r="M94" s="1090"/>
      <c r="N94" s="1090"/>
      <c r="O94" s="1090"/>
      <c r="P94" s="1091"/>
      <c r="Q94" s="81"/>
      <c r="R94" s="81"/>
      <c r="S94" s="81"/>
    </row>
    <row r="95" spans="1:19" ht="10.8" thickBot="1">
      <c r="A95" s="81"/>
      <c r="B95" s="1092"/>
      <c r="C95" s="1093"/>
      <c r="D95" s="1093"/>
      <c r="E95" s="1093"/>
      <c r="F95" s="1093"/>
      <c r="G95" s="1093"/>
      <c r="H95" s="1093"/>
      <c r="I95" s="1093"/>
      <c r="J95" s="1093"/>
      <c r="K95" s="1093"/>
      <c r="L95" s="1093"/>
      <c r="M95" s="1093"/>
      <c r="N95" s="1093"/>
      <c r="O95" s="1093"/>
      <c r="P95" s="1094"/>
      <c r="Q95" s="81"/>
      <c r="R95" s="81"/>
      <c r="S95" s="81"/>
    </row>
    <row r="96" spans="2:16" ht="13.2">
      <c r="B96" s="603" t="s">
        <v>240</v>
      </c>
      <c r="C96" s="604"/>
      <c r="D96" s="605"/>
      <c r="E96" s="605"/>
      <c r="F96" s="605"/>
      <c r="G96" s="606"/>
      <c r="H96" s="190"/>
      <c r="I96" s="190"/>
      <c r="J96" s="190"/>
      <c r="K96" s="190"/>
      <c r="L96" s="190"/>
      <c r="M96" s="190"/>
      <c r="N96" s="190"/>
      <c r="O96" s="190"/>
      <c r="P96" s="607"/>
    </row>
    <row r="97" spans="2:16" ht="13.8" thickBot="1">
      <c r="B97" s="608" t="s">
        <v>250</v>
      </c>
      <c r="C97" s="609"/>
      <c r="D97" s="204"/>
      <c r="E97" s="204"/>
      <c r="F97" s="204"/>
      <c r="G97" s="610"/>
      <c r="H97" s="204"/>
      <c r="I97" s="204"/>
      <c r="J97" s="204"/>
      <c r="K97" s="204"/>
      <c r="L97" s="204"/>
      <c r="M97" s="204"/>
      <c r="N97" s="204"/>
      <c r="O97" s="204"/>
      <c r="P97" s="611"/>
    </row>
  </sheetData>
  <sheetProtection password="C644" sheet="1" objects="1" scenarios="1" formatCells="0" formatColumns="0" formatRows="0" insertColumns="0" insertRows="0" insertHyperlinks="0" deleteColumns="0" deleteRows="0" sort="0" autoFilter="0" pivotTables="0"/>
  <mergeCells count="202">
    <mergeCell ref="I23:I24"/>
    <mergeCell ref="G23:G24"/>
    <mergeCell ref="H23:H24"/>
    <mergeCell ref="E23:E24"/>
    <mergeCell ref="F23:F24"/>
    <mergeCell ref="E33:E34"/>
    <mergeCell ref="F33:F34"/>
    <mergeCell ref="G33:G34"/>
    <mergeCell ref="H33:H34"/>
    <mergeCell ref="O23:O24"/>
    <mergeCell ref="P23:P24"/>
    <mergeCell ref="M23:M24"/>
    <mergeCell ref="L23:L24"/>
    <mergeCell ref="N23:N24"/>
    <mergeCell ref="J33:J34"/>
    <mergeCell ref="K23:K24"/>
    <mergeCell ref="M33:M34"/>
    <mergeCell ref="N33:N34"/>
    <mergeCell ref="O33:O34"/>
    <mergeCell ref="P33:P34"/>
    <mergeCell ref="K33:K34"/>
    <mergeCell ref="J2:J3"/>
    <mergeCell ref="M2:M3"/>
    <mergeCell ref="Q33:Q34"/>
    <mergeCell ref="B94:P95"/>
    <mergeCell ref="I33:I34"/>
    <mergeCell ref="S12:S13"/>
    <mergeCell ref="R23:R24"/>
    <mergeCell ref="S23:S24"/>
    <mergeCell ref="Q23:Q24"/>
    <mergeCell ref="R33:R34"/>
    <mergeCell ref="S33:S34"/>
    <mergeCell ref="F12:F13"/>
    <mergeCell ref="G12:G13"/>
    <mergeCell ref="H12:H13"/>
    <mergeCell ref="E68:E69"/>
    <mergeCell ref="F68:F69"/>
    <mergeCell ref="G68:G69"/>
    <mergeCell ref="H68:H69"/>
    <mergeCell ref="I68:I69"/>
    <mergeCell ref="J68:J69"/>
    <mergeCell ref="J23:J24"/>
    <mergeCell ref="M68:M69"/>
    <mergeCell ref="N68:N69"/>
    <mergeCell ref="O68:O69"/>
    <mergeCell ref="S2:S3"/>
    <mergeCell ref="P2:P3"/>
    <mergeCell ref="Q2:Q3"/>
    <mergeCell ref="K12:K13"/>
    <mergeCell ref="L12:L13"/>
    <mergeCell ref="E2:E3"/>
    <mergeCell ref="F2:F3"/>
    <mergeCell ref="G2:G3"/>
    <mergeCell ref="H2:H3"/>
    <mergeCell ref="E12:E13"/>
    <mergeCell ref="K2:K3"/>
    <mergeCell ref="L2:L3"/>
    <mergeCell ref="I2:I3"/>
    <mergeCell ref="O2:O3"/>
    <mergeCell ref="Q12:Q13"/>
    <mergeCell ref="R12:R13"/>
    <mergeCell ref="O12:O13"/>
    <mergeCell ref="P12:P13"/>
    <mergeCell ref="R2:R3"/>
    <mergeCell ref="N12:N13"/>
    <mergeCell ref="N2:N3"/>
    <mergeCell ref="I12:I13"/>
    <mergeCell ref="J12:J13"/>
    <mergeCell ref="M12:M13"/>
    <mergeCell ref="B46:P47"/>
    <mergeCell ref="P68:P69"/>
    <mergeCell ref="L33:L34"/>
    <mergeCell ref="Q68:Q69"/>
    <mergeCell ref="R68:R69"/>
    <mergeCell ref="S68:S69"/>
    <mergeCell ref="E74:E75"/>
    <mergeCell ref="F74:F75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Q74:Q75"/>
    <mergeCell ref="K68:K69"/>
    <mergeCell ref="L68:L69"/>
    <mergeCell ref="E81:E82"/>
    <mergeCell ref="F81:F82"/>
    <mergeCell ref="G81:G82"/>
    <mergeCell ref="H81:H82"/>
    <mergeCell ref="I81:I82"/>
    <mergeCell ref="J81:J82"/>
    <mergeCell ref="K81:K82"/>
    <mergeCell ref="L81:L82"/>
    <mergeCell ref="S81:S82"/>
    <mergeCell ref="E87:E88"/>
    <mergeCell ref="F87:F88"/>
    <mergeCell ref="G87:G88"/>
    <mergeCell ref="H87:H88"/>
    <mergeCell ref="I87:I88"/>
    <mergeCell ref="J87:J88"/>
    <mergeCell ref="K87:K88"/>
    <mergeCell ref="P87:P88"/>
    <mergeCell ref="Q87:Q88"/>
    <mergeCell ref="R87:R88"/>
    <mergeCell ref="S87:S88"/>
    <mergeCell ref="L87:L88"/>
    <mergeCell ref="M87:M88"/>
    <mergeCell ref="N87:N88"/>
    <mergeCell ref="O87:O88"/>
    <mergeCell ref="T68:T69"/>
    <mergeCell ref="U68:U69"/>
    <mergeCell ref="V68:V69"/>
    <mergeCell ref="T81:T82"/>
    <mergeCell ref="U81:U82"/>
    <mergeCell ref="V81:V82"/>
    <mergeCell ref="M81:M82"/>
    <mergeCell ref="N81:N82"/>
    <mergeCell ref="O81:O82"/>
    <mergeCell ref="P81:P82"/>
    <mergeCell ref="R74:R75"/>
    <mergeCell ref="S74:S75"/>
    <mergeCell ref="Q81:Q82"/>
    <mergeCell ref="R81:R82"/>
    <mergeCell ref="W68:W69"/>
    <mergeCell ref="X68:X69"/>
    <mergeCell ref="Y68:Y69"/>
    <mergeCell ref="Z68:Z69"/>
    <mergeCell ref="AA68:AA69"/>
    <mergeCell ref="AB68:AB69"/>
    <mergeCell ref="AC68:AC69"/>
    <mergeCell ref="T74:T75"/>
    <mergeCell ref="U74:U75"/>
    <mergeCell ref="V74:V75"/>
    <mergeCell ref="W74:W75"/>
    <mergeCell ref="X74:X75"/>
    <mergeCell ref="Y74:Y75"/>
    <mergeCell ref="Z74:Z75"/>
    <mergeCell ref="AA74:AA75"/>
    <mergeCell ref="AB74:AB75"/>
    <mergeCell ref="AC74:AC75"/>
    <mergeCell ref="W81:W82"/>
    <mergeCell ref="X81:X82"/>
    <mergeCell ref="Y81:Y82"/>
    <mergeCell ref="Z81:Z82"/>
    <mergeCell ref="AA81:AA82"/>
    <mergeCell ref="AB81:AB82"/>
    <mergeCell ref="AC81:AC82"/>
    <mergeCell ref="T87:T88"/>
    <mergeCell ref="U87:U88"/>
    <mergeCell ref="V87:V88"/>
    <mergeCell ref="W87:W88"/>
    <mergeCell ref="X87:X88"/>
    <mergeCell ref="Y87:Y88"/>
    <mergeCell ref="Z87:Z88"/>
    <mergeCell ref="AA87:AA88"/>
    <mergeCell ref="AB87:AB88"/>
    <mergeCell ref="AC87:AC88"/>
    <mergeCell ref="AC2:AC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Z33:Z34"/>
    <mergeCell ref="AA33:AA34"/>
    <mergeCell ref="AB33:AB34"/>
    <mergeCell ref="AC33:AC34"/>
    <mergeCell ref="Z23:Z24"/>
    <mergeCell ref="AA23:AA24"/>
    <mergeCell ref="AB23:AB24"/>
    <mergeCell ref="AC23:AC24"/>
    <mergeCell ref="T23:T24"/>
    <mergeCell ref="U23:U24"/>
    <mergeCell ref="V23:V24"/>
    <mergeCell ref="W23:W24"/>
    <mergeCell ref="X23:X24"/>
    <mergeCell ref="Y23:Y24"/>
    <mergeCell ref="T33:T34"/>
    <mergeCell ref="U33:U34"/>
    <mergeCell ref="V33:V34"/>
    <mergeCell ref="W33:W34"/>
    <mergeCell ref="X33:X34"/>
    <mergeCell ref="Y33:Y34"/>
  </mergeCells>
  <printOptions horizontalCentered="1" verticalCentered="1"/>
  <pageMargins left="0.1931496062992126" right="0.15314960629921262" top="0.7900000000000001" bottom="0.7900000000000001" header="0.39000000000000007" footer="0.39000000000000007"/>
  <pageSetup fitToHeight="0" fitToWidth="1" horizontalDpi="600" verticalDpi="600" orientation="landscape" paperSize="9" scale="45" r:id="rId3"/>
  <headerFooter alignWithMargins="0">
    <oddFooter>&amp;L&amp;A&amp;C30.9.2010</oddFooter>
  </headerFooter>
  <ignoredErrors>
    <ignoredError sqref="E32:AC41 E25:AC31 D10:AC24 D25:D31 D72:F85" unlockedFormula="1"/>
  </ignoredError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2052" r:id="rId4" name="Button 4">
              <controlPr defaultSize="0" print="0" autoFill="0" autoPict="0" macro="[0]!GoToIntroduction">
                <anchor moveWithCells="1" sizeWithCells="1">
                  <from>
                    <xdr:col>26</xdr:col>
                    <xdr:colOff>708660</xdr:colOff>
                    <xdr:row>43</xdr:row>
                    <xdr:rowOff>7620</xdr:rowOff>
                  </from>
                  <to>
                    <xdr:col>29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/>
  <dimension ref="A1:AH150"/>
  <sheetViews>
    <sheetView zoomScale="70" zoomScaleNormal="70" workbookViewId="0" topLeftCell="A1"/>
  </sheetViews>
  <sheetFormatPr defaultColWidth="9.140625" defaultRowHeight="12.75"/>
  <cols>
    <col min="1" max="1" width="2.7109375" style="254" customWidth="1"/>
    <col min="2" max="2" width="7.140625" style="254" customWidth="1"/>
    <col min="3" max="3" width="56.140625" style="254" customWidth="1"/>
    <col min="4" max="4" width="13.7109375" style="254" customWidth="1"/>
    <col min="5" max="5" width="12.140625" style="254" customWidth="1"/>
    <col min="6" max="6" width="12.28125" style="254" customWidth="1"/>
    <col min="7" max="7" width="12.00390625" style="254" customWidth="1"/>
    <col min="8" max="8" width="12.28125" style="254" bestFit="1" customWidth="1"/>
    <col min="9" max="9" width="12.28125" style="254" customWidth="1"/>
    <col min="10" max="17" width="12.28125" style="254" bestFit="1" customWidth="1"/>
    <col min="18" max="20" width="12.28125" style="254" customWidth="1"/>
    <col min="21" max="21" width="12.28125" style="343" customWidth="1"/>
    <col min="22" max="29" width="12.28125" style="254" customWidth="1"/>
    <col min="30" max="30" width="7.140625" style="254" customWidth="1"/>
    <col min="31" max="31" width="23.00390625" style="254" customWidth="1"/>
    <col min="32" max="35" width="7.140625" style="254" customWidth="1"/>
    <col min="36" max="16384" width="9.140625" style="254" customWidth="1"/>
  </cols>
  <sheetData>
    <row r="1" ht="10.8" thickBot="1">
      <c r="E1" s="255"/>
    </row>
    <row r="2" spans="2:31" ht="13.2">
      <c r="B2" s="105" t="s">
        <v>13</v>
      </c>
      <c r="C2" s="106" t="s">
        <v>109</v>
      </c>
      <c r="D2" s="107"/>
      <c r="E2" s="1064">
        <f>'0 Úvod'!G19</f>
        <v>2014</v>
      </c>
      <c r="F2" s="1064">
        <f aca="true" t="shared" si="0" ref="F2:S2">E2+1</f>
        <v>2015</v>
      </c>
      <c r="G2" s="1064">
        <f t="shared" si="0"/>
        <v>2016</v>
      </c>
      <c r="H2" s="1064">
        <f t="shared" si="0"/>
        <v>2017</v>
      </c>
      <c r="I2" s="1064">
        <f t="shared" si="0"/>
        <v>2018</v>
      </c>
      <c r="J2" s="1064">
        <f t="shared" si="0"/>
        <v>2019</v>
      </c>
      <c r="K2" s="1064">
        <f t="shared" si="0"/>
        <v>2020</v>
      </c>
      <c r="L2" s="1064">
        <f t="shared" si="0"/>
        <v>2021</v>
      </c>
      <c r="M2" s="1064">
        <f t="shared" si="0"/>
        <v>2022</v>
      </c>
      <c r="N2" s="1064">
        <f t="shared" si="0"/>
        <v>2023</v>
      </c>
      <c r="O2" s="1064">
        <f t="shared" si="0"/>
        <v>2024</v>
      </c>
      <c r="P2" s="1064">
        <f t="shared" si="0"/>
        <v>2025</v>
      </c>
      <c r="Q2" s="1064">
        <f t="shared" si="0"/>
        <v>2026</v>
      </c>
      <c r="R2" s="1064">
        <f t="shared" si="0"/>
        <v>2027</v>
      </c>
      <c r="S2" s="1064">
        <f t="shared" si="0"/>
        <v>2028</v>
      </c>
      <c r="T2" s="1064">
        <f aca="true" t="shared" si="1" ref="T2:AC2">S2+1</f>
        <v>2029</v>
      </c>
      <c r="U2" s="1064">
        <f t="shared" si="1"/>
        <v>2030</v>
      </c>
      <c r="V2" s="1064">
        <f t="shared" si="1"/>
        <v>2031</v>
      </c>
      <c r="W2" s="1064">
        <f t="shared" si="1"/>
        <v>2032</v>
      </c>
      <c r="X2" s="1064">
        <f t="shared" si="1"/>
        <v>2033</v>
      </c>
      <c r="Y2" s="1064">
        <f t="shared" si="1"/>
        <v>2034</v>
      </c>
      <c r="Z2" s="1064">
        <f t="shared" si="1"/>
        <v>2035</v>
      </c>
      <c r="AA2" s="1064">
        <f t="shared" si="1"/>
        <v>2036</v>
      </c>
      <c r="AB2" s="1064">
        <f t="shared" si="1"/>
        <v>2037</v>
      </c>
      <c r="AC2" s="1078">
        <f t="shared" si="1"/>
        <v>2038</v>
      </c>
      <c r="AE2" s="343"/>
    </row>
    <row r="3" spans="2:31" ht="13.8" thickBot="1">
      <c r="B3" s="454" t="s">
        <v>9</v>
      </c>
      <c r="C3" s="455"/>
      <c r="D3" s="456" t="s">
        <v>74</v>
      </c>
      <c r="E3" s="1065"/>
      <c r="F3" s="1065"/>
      <c r="G3" s="1065"/>
      <c r="H3" s="1065"/>
      <c r="I3" s="1065"/>
      <c r="J3" s="1065"/>
      <c r="K3" s="1065"/>
      <c r="L3" s="1065"/>
      <c r="M3" s="1065"/>
      <c r="N3" s="1065"/>
      <c r="O3" s="1065"/>
      <c r="P3" s="1065"/>
      <c r="Q3" s="1065"/>
      <c r="R3" s="1065"/>
      <c r="S3" s="1065"/>
      <c r="T3" s="1065"/>
      <c r="U3" s="1065"/>
      <c r="V3" s="1065"/>
      <c r="W3" s="1065"/>
      <c r="X3" s="1065"/>
      <c r="Y3" s="1065"/>
      <c r="Z3" s="1065"/>
      <c r="AA3" s="1065"/>
      <c r="AB3" s="1065"/>
      <c r="AC3" s="1079"/>
      <c r="AE3" s="343"/>
    </row>
    <row r="4" spans="2:31" ht="12">
      <c r="B4" s="679"/>
      <c r="C4" s="458" t="s">
        <v>105</v>
      </c>
      <c r="D4" s="680">
        <f>SUM(E4:AC4,E12:AC12)</f>
        <v>0</v>
      </c>
      <c r="E4" s="290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88"/>
      <c r="AE4" s="343"/>
    </row>
    <row r="5" spans="2:31" ht="12">
      <c r="B5" s="681"/>
      <c r="C5" s="458" t="s">
        <v>106</v>
      </c>
      <c r="D5" s="630">
        <f>SUM(E5:AC5,E13:AC13)</f>
        <v>0</v>
      </c>
      <c r="E5" s="8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10"/>
      <c r="AE5" s="343"/>
    </row>
    <row r="6" spans="2:31" ht="12" customHeight="1">
      <c r="B6" s="681"/>
      <c r="C6" s="458" t="s">
        <v>107</v>
      </c>
      <c r="D6" s="630">
        <f>SUM(E6:AC6,E14:AC14)</f>
        <v>0</v>
      </c>
      <c r="E6" s="8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10"/>
      <c r="AE6" s="343"/>
    </row>
    <row r="7" spans="2:31" s="347" customFormat="1" ht="12">
      <c r="B7" s="682"/>
      <c r="C7" s="676" t="s">
        <v>108</v>
      </c>
      <c r="D7" s="630">
        <f>SUM(E7:AC7,E15:AC15)</f>
        <v>0</v>
      </c>
      <c r="E7" s="344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46"/>
      <c r="AE7" s="348"/>
    </row>
    <row r="8" spans="2:31" ht="12.6" thickBot="1">
      <c r="B8" s="683"/>
      <c r="C8" s="617" t="s">
        <v>110</v>
      </c>
      <c r="D8" s="466">
        <f>SUM(E8:AC8,E16:AC16)</f>
        <v>0</v>
      </c>
      <c r="E8" s="684">
        <f>SUM(E4:E7)</f>
        <v>0</v>
      </c>
      <c r="F8" s="685">
        <f>SUM(F4:F7)</f>
        <v>0</v>
      </c>
      <c r="G8" s="685">
        <f aca="true" t="shared" si="2" ref="G8:S8">SUM(G4:G7)</f>
        <v>0</v>
      </c>
      <c r="H8" s="685">
        <f t="shared" si="2"/>
        <v>0</v>
      </c>
      <c r="I8" s="685">
        <f t="shared" si="2"/>
        <v>0</v>
      </c>
      <c r="J8" s="685">
        <f t="shared" si="2"/>
        <v>0</v>
      </c>
      <c r="K8" s="685">
        <f t="shared" si="2"/>
        <v>0</v>
      </c>
      <c r="L8" s="685">
        <f t="shared" si="2"/>
        <v>0</v>
      </c>
      <c r="M8" s="685">
        <f t="shared" si="2"/>
        <v>0</v>
      </c>
      <c r="N8" s="685">
        <f t="shared" si="2"/>
        <v>0</v>
      </c>
      <c r="O8" s="685">
        <f t="shared" si="2"/>
        <v>0</v>
      </c>
      <c r="P8" s="685">
        <f t="shared" si="2"/>
        <v>0</v>
      </c>
      <c r="Q8" s="685">
        <f t="shared" si="2"/>
        <v>0</v>
      </c>
      <c r="R8" s="685">
        <f t="shared" si="2"/>
        <v>0</v>
      </c>
      <c r="S8" s="685">
        <f t="shared" si="2"/>
        <v>0</v>
      </c>
      <c r="T8" s="685">
        <f aca="true" t="shared" si="3" ref="T8:AC8">SUM(T4:T7)</f>
        <v>0</v>
      </c>
      <c r="U8" s="685">
        <f t="shared" si="3"/>
        <v>0</v>
      </c>
      <c r="V8" s="685">
        <f t="shared" si="3"/>
        <v>0</v>
      </c>
      <c r="W8" s="685">
        <f t="shared" si="3"/>
        <v>0</v>
      </c>
      <c r="X8" s="685">
        <f t="shared" si="3"/>
        <v>0</v>
      </c>
      <c r="Y8" s="685">
        <f t="shared" si="3"/>
        <v>0</v>
      </c>
      <c r="Z8" s="685">
        <f t="shared" si="3"/>
        <v>0</v>
      </c>
      <c r="AA8" s="685">
        <f t="shared" si="3"/>
        <v>0</v>
      </c>
      <c r="AB8" s="685">
        <f t="shared" si="3"/>
        <v>0</v>
      </c>
      <c r="AC8" s="686">
        <f t="shared" si="3"/>
        <v>0</v>
      </c>
      <c r="AE8" s="348"/>
    </row>
    <row r="9" spans="3:31" ht="10.8" thickBot="1">
      <c r="C9" s="256"/>
      <c r="D9" s="273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E9" s="343"/>
    </row>
    <row r="10" spans="2:31" ht="13.2">
      <c r="B10" s="105" t="s">
        <v>13</v>
      </c>
      <c r="C10" s="106" t="s">
        <v>109</v>
      </c>
      <c r="D10" s="107"/>
      <c r="E10" s="1066">
        <f>AC2+1</f>
        <v>2039</v>
      </c>
      <c r="F10" s="1064">
        <f aca="true" t="shared" si="4" ref="F10:S10">E10+1</f>
        <v>2040</v>
      </c>
      <c r="G10" s="1064">
        <f t="shared" si="4"/>
        <v>2041</v>
      </c>
      <c r="H10" s="1064">
        <f t="shared" si="4"/>
        <v>2042</v>
      </c>
      <c r="I10" s="1064">
        <f t="shared" si="4"/>
        <v>2043</v>
      </c>
      <c r="J10" s="1064">
        <f t="shared" si="4"/>
        <v>2044</v>
      </c>
      <c r="K10" s="1064">
        <f t="shared" si="4"/>
        <v>2045</v>
      </c>
      <c r="L10" s="1064">
        <f t="shared" si="4"/>
        <v>2046</v>
      </c>
      <c r="M10" s="1064">
        <f t="shared" si="4"/>
        <v>2047</v>
      </c>
      <c r="N10" s="1064">
        <f t="shared" si="4"/>
        <v>2048</v>
      </c>
      <c r="O10" s="1064">
        <f t="shared" si="4"/>
        <v>2049</v>
      </c>
      <c r="P10" s="1064">
        <f t="shared" si="4"/>
        <v>2050</v>
      </c>
      <c r="Q10" s="1064">
        <f t="shared" si="4"/>
        <v>2051</v>
      </c>
      <c r="R10" s="1064">
        <f t="shared" si="4"/>
        <v>2052</v>
      </c>
      <c r="S10" s="1064">
        <f t="shared" si="4"/>
        <v>2053</v>
      </c>
      <c r="T10" s="1064">
        <f aca="true" t="shared" si="5" ref="T10:AC10">S10+1</f>
        <v>2054</v>
      </c>
      <c r="U10" s="1064">
        <f t="shared" si="5"/>
        <v>2055</v>
      </c>
      <c r="V10" s="1064">
        <f t="shared" si="5"/>
        <v>2056</v>
      </c>
      <c r="W10" s="1064">
        <f t="shared" si="5"/>
        <v>2057</v>
      </c>
      <c r="X10" s="1064">
        <f t="shared" si="5"/>
        <v>2058</v>
      </c>
      <c r="Y10" s="1064">
        <f t="shared" si="5"/>
        <v>2059</v>
      </c>
      <c r="Z10" s="1064">
        <f t="shared" si="5"/>
        <v>2060</v>
      </c>
      <c r="AA10" s="1064">
        <f t="shared" si="5"/>
        <v>2061</v>
      </c>
      <c r="AB10" s="1064">
        <f t="shared" si="5"/>
        <v>2062</v>
      </c>
      <c r="AC10" s="1078">
        <f t="shared" si="5"/>
        <v>2063</v>
      </c>
      <c r="AE10" s="343"/>
    </row>
    <row r="11" spans="2:31" s="256" customFormat="1" ht="13.8" thickBot="1">
      <c r="B11" s="454" t="s">
        <v>11</v>
      </c>
      <c r="C11" s="455"/>
      <c r="D11" s="474"/>
      <c r="E11" s="1100"/>
      <c r="F11" s="1099"/>
      <c r="G11" s="1099"/>
      <c r="H11" s="1099"/>
      <c r="I11" s="1099"/>
      <c r="J11" s="1099"/>
      <c r="K11" s="1099"/>
      <c r="L11" s="1099"/>
      <c r="M11" s="1099"/>
      <c r="N11" s="1099"/>
      <c r="O11" s="1099"/>
      <c r="P11" s="1099"/>
      <c r="Q11" s="1099"/>
      <c r="R11" s="1099"/>
      <c r="S11" s="1099"/>
      <c r="T11" s="1099"/>
      <c r="U11" s="1099"/>
      <c r="V11" s="1099"/>
      <c r="W11" s="1099"/>
      <c r="X11" s="1099"/>
      <c r="Y11" s="1099"/>
      <c r="Z11" s="1099"/>
      <c r="AA11" s="1099"/>
      <c r="AB11" s="1099"/>
      <c r="AC11" s="1049"/>
      <c r="AE11" s="349"/>
    </row>
    <row r="12" spans="2:31" s="256" customFormat="1" ht="12">
      <c r="B12" s="679"/>
      <c r="C12" s="458" t="s">
        <v>105</v>
      </c>
      <c r="D12" s="687"/>
      <c r="E12" s="290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88"/>
      <c r="AE12" s="349"/>
    </row>
    <row r="13" spans="2:31" ht="12">
      <c r="B13" s="681"/>
      <c r="C13" s="458" t="s">
        <v>106</v>
      </c>
      <c r="D13" s="627"/>
      <c r="E13" s="8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10"/>
      <c r="AE13" s="343"/>
    </row>
    <row r="14" spans="2:31" ht="12">
      <c r="B14" s="681"/>
      <c r="C14" s="458" t="s">
        <v>107</v>
      </c>
      <c r="D14" s="627"/>
      <c r="E14" s="8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10"/>
      <c r="AE14" s="343"/>
    </row>
    <row r="15" spans="2:31" ht="12">
      <c r="B15" s="682"/>
      <c r="C15" s="676" t="s">
        <v>108</v>
      </c>
      <c r="D15" s="628"/>
      <c r="E15" s="344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Z15" s="345"/>
      <c r="AA15" s="345"/>
      <c r="AB15" s="345"/>
      <c r="AC15" s="346"/>
      <c r="AE15" s="343"/>
    </row>
    <row r="16" spans="2:31" ht="12.6" thickBot="1">
      <c r="B16" s="683"/>
      <c r="C16" s="617" t="s">
        <v>110</v>
      </c>
      <c r="D16" s="646"/>
      <c r="E16" s="684">
        <f aca="true" t="shared" si="6" ref="E16:S16">SUM(E12:E15)</f>
        <v>0</v>
      </c>
      <c r="F16" s="685">
        <f t="shared" si="6"/>
        <v>0</v>
      </c>
      <c r="G16" s="685">
        <f t="shared" si="6"/>
        <v>0</v>
      </c>
      <c r="H16" s="685">
        <f t="shared" si="6"/>
        <v>0</v>
      </c>
      <c r="I16" s="685">
        <f t="shared" si="6"/>
        <v>0</v>
      </c>
      <c r="J16" s="685">
        <f t="shared" si="6"/>
        <v>0</v>
      </c>
      <c r="K16" s="685">
        <f t="shared" si="6"/>
        <v>0</v>
      </c>
      <c r="L16" s="685">
        <f t="shared" si="6"/>
        <v>0</v>
      </c>
      <c r="M16" s="685">
        <f t="shared" si="6"/>
        <v>0</v>
      </c>
      <c r="N16" s="685">
        <f t="shared" si="6"/>
        <v>0</v>
      </c>
      <c r="O16" s="685">
        <f t="shared" si="6"/>
        <v>0</v>
      </c>
      <c r="P16" s="685">
        <f t="shared" si="6"/>
        <v>0</v>
      </c>
      <c r="Q16" s="685">
        <f t="shared" si="6"/>
        <v>0</v>
      </c>
      <c r="R16" s="685">
        <f t="shared" si="6"/>
        <v>0</v>
      </c>
      <c r="S16" s="685">
        <f t="shared" si="6"/>
        <v>0</v>
      </c>
      <c r="T16" s="685">
        <f aca="true" t="shared" si="7" ref="T16:AC16">SUM(T12:T15)</f>
        <v>0</v>
      </c>
      <c r="U16" s="685">
        <f t="shared" si="7"/>
        <v>0</v>
      </c>
      <c r="V16" s="685">
        <f t="shared" si="7"/>
        <v>0</v>
      </c>
      <c r="W16" s="685">
        <f t="shared" si="7"/>
        <v>0</v>
      </c>
      <c r="X16" s="685">
        <f t="shared" si="7"/>
        <v>0</v>
      </c>
      <c r="Y16" s="685">
        <f t="shared" si="7"/>
        <v>0</v>
      </c>
      <c r="Z16" s="685">
        <f t="shared" si="7"/>
        <v>0</v>
      </c>
      <c r="AA16" s="685">
        <f t="shared" si="7"/>
        <v>0</v>
      </c>
      <c r="AB16" s="685">
        <f t="shared" si="7"/>
        <v>0</v>
      </c>
      <c r="AC16" s="686">
        <f t="shared" si="7"/>
        <v>0</v>
      </c>
      <c r="AE16" s="343"/>
    </row>
    <row r="17" spans="2:31" ht="12">
      <c r="B17" s="350"/>
      <c r="C17" s="257"/>
      <c r="D17" s="255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E17" s="343"/>
    </row>
    <row r="18" spans="3:31" ht="10.8" thickBot="1">
      <c r="C18" s="318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E18" s="343"/>
    </row>
    <row r="19" spans="2:31" ht="13.2">
      <c r="B19" s="688" t="s">
        <v>14</v>
      </c>
      <c r="C19" s="689" t="s">
        <v>192</v>
      </c>
      <c r="D19" s="690"/>
      <c r="E19" s="1121">
        <f>E2</f>
        <v>2014</v>
      </c>
      <c r="F19" s="1121">
        <f aca="true" t="shared" si="8" ref="F19:S19">E19+1</f>
        <v>2015</v>
      </c>
      <c r="G19" s="1121">
        <f t="shared" si="8"/>
        <v>2016</v>
      </c>
      <c r="H19" s="1121">
        <f t="shared" si="8"/>
        <v>2017</v>
      </c>
      <c r="I19" s="1121">
        <f t="shared" si="8"/>
        <v>2018</v>
      </c>
      <c r="J19" s="1121">
        <f t="shared" si="8"/>
        <v>2019</v>
      </c>
      <c r="K19" s="1121">
        <f t="shared" si="8"/>
        <v>2020</v>
      </c>
      <c r="L19" s="1121">
        <f t="shared" si="8"/>
        <v>2021</v>
      </c>
      <c r="M19" s="1121">
        <f t="shared" si="8"/>
        <v>2022</v>
      </c>
      <c r="N19" s="1121">
        <f t="shared" si="8"/>
        <v>2023</v>
      </c>
      <c r="O19" s="1121">
        <f t="shared" si="8"/>
        <v>2024</v>
      </c>
      <c r="P19" s="1121">
        <f t="shared" si="8"/>
        <v>2025</v>
      </c>
      <c r="Q19" s="1121">
        <f t="shared" si="8"/>
        <v>2026</v>
      </c>
      <c r="R19" s="1121">
        <f t="shared" si="8"/>
        <v>2027</v>
      </c>
      <c r="S19" s="1121">
        <f t="shared" si="8"/>
        <v>2028</v>
      </c>
      <c r="T19" s="1121">
        <f aca="true" t="shared" si="9" ref="T19:AC19">S19+1</f>
        <v>2029</v>
      </c>
      <c r="U19" s="1121">
        <f t="shared" si="9"/>
        <v>2030</v>
      </c>
      <c r="V19" s="1121">
        <f t="shared" si="9"/>
        <v>2031</v>
      </c>
      <c r="W19" s="1121">
        <f t="shared" si="9"/>
        <v>2032</v>
      </c>
      <c r="X19" s="1121">
        <f t="shared" si="9"/>
        <v>2033</v>
      </c>
      <c r="Y19" s="1121">
        <f t="shared" si="9"/>
        <v>2034</v>
      </c>
      <c r="Z19" s="1121">
        <f t="shared" si="9"/>
        <v>2035</v>
      </c>
      <c r="AA19" s="1121">
        <f t="shared" si="9"/>
        <v>2036</v>
      </c>
      <c r="AB19" s="1121">
        <f t="shared" si="9"/>
        <v>2037</v>
      </c>
      <c r="AC19" s="1123">
        <f t="shared" si="9"/>
        <v>2038</v>
      </c>
      <c r="AE19" s="343"/>
    </row>
    <row r="20" spans="2:31" ht="13.8" thickBot="1">
      <c r="B20" s="691" t="s">
        <v>9</v>
      </c>
      <c r="C20" s="692"/>
      <c r="D20" s="693" t="s">
        <v>74</v>
      </c>
      <c r="E20" s="1122"/>
      <c r="F20" s="1122"/>
      <c r="G20" s="1122"/>
      <c r="H20" s="1122"/>
      <c r="I20" s="1122"/>
      <c r="J20" s="1122"/>
      <c r="K20" s="1122"/>
      <c r="L20" s="1122"/>
      <c r="M20" s="1122"/>
      <c r="N20" s="1122"/>
      <c r="O20" s="1122"/>
      <c r="P20" s="1122"/>
      <c r="Q20" s="1122"/>
      <c r="R20" s="1122"/>
      <c r="S20" s="1122"/>
      <c r="T20" s="1122"/>
      <c r="U20" s="1122"/>
      <c r="V20" s="1122"/>
      <c r="W20" s="1122"/>
      <c r="X20" s="1122"/>
      <c r="Y20" s="1122"/>
      <c r="Z20" s="1122"/>
      <c r="AA20" s="1122"/>
      <c r="AB20" s="1122"/>
      <c r="AC20" s="1124"/>
      <c r="AE20" s="343"/>
    </row>
    <row r="21" spans="2:34" s="256" customFormat="1" ht="12">
      <c r="B21" s="679"/>
      <c r="C21" s="458" t="s">
        <v>105</v>
      </c>
      <c r="D21" s="680">
        <f>SUM(E21:AC21,E29:AC29)</f>
        <v>0</v>
      </c>
      <c r="E21" s="290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88"/>
      <c r="AD21" s="254"/>
      <c r="AE21" s="343"/>
      <c r="AF21" s="254"/>
      <c r="AG21" s="254"/>
      <c r="AH21" s="254"/>
    </row>
    <row r="22" spans="2:31" ht="12">
      <c r="B22" s="681"/>
      <c r="C22" s="458" t="s">
        <v>106</v>
      </c>
      <c r="D22" s="630">
        <f>SUM(E22:AC22,E30:AC30)</f>
        <v>0</v>
      </c>
      <c r="E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10"/>
      <c r="AE22" s="343"/>
    </row>
    <row r="23" spans="2:31" ht="12">
      <c r="B23" s="681"/>
      <c r="C23" s="458" t="s">
        <v>107</v>
      </c>
      <c r="D23" s="630">
        <f>SUM(E23:AC23,E31:AC31)</f>
        <v>0</v>
      </c>
      <c r="E23" s="8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10"/>
      <c r="AE23" s="343"/>
    </row>
    <row r="24" spans="2:31" ht="12" customHeight="1">
      <c r="B24" s="682"/>
      <c r="C24" s="676" t="s">
        <v>108</v>
      </c>
      <c r="D24" s="630">
        <f>SUM(E24:AC24,E32:AC32)</f>
        <v>0</v>
      </c>
      <c r="E24" s="344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6"/>
      <c r="AE24" s="343"/>
    </row>
    <row r="25" spans="2:31" ht="12.6" thickBot="1">
      <c r="B25" s="683"/>
      <c r="C25" s="617" t="s">
        <v>193</v>
      </c>
      <c r="D25" s="466">
        <f>SUM(E25:AC25,E33:AC33)</f>
        <v>0</v>
      </c>
      <c r="E25" s="684">
        <f aca="true" t="shared" si="10" ref="E25:S25">SUM(E21:E24)</f>
        <v>0</v>
      </c>
      <c r="F25" s="685">
        <f t="shared" si="10"/>
        <v>0</v>
      </c>
      <c r="G25" s="685">
        <f t="shared" si="10"/>
        <v>0</v>
      </c>
      <c r="H25" s="685">
        <f t="shared" si="10"/>
        <v>0</v>
      </c>
      <c r="I25" s="685">
        <f t="shared" si="10"/>
        <v>0</v>
      </c>
      <c r="J25" s="685">
        <f t="shared" si="10"/>
        <v>0</v>
      </c>
      <c r="K25" s="685">
        <f t="shared" si="10"/>
        <v>0</v>
      </c>
      <c r="L25" s="685">
        <f t="shared" si="10"/>
        <v>0</v>
      </c>
      <c r="M25" s="685">
        <f t="shared" si="10"/>
        <v>0</v>
      </c>
      <c r="N25" s="685">
        <f t="shared" si="10"/>
        <v>0</v>
      </c>
      <c r="O25" s="685">
        <f t="shared" si="10"/>
        <v>0</v>
      </c>
      <c r="P25" s="685">
        <f t="shared" si="10"/>
        <v>0</v>
      </c>
      <c r="Q25" s="685">
        <f t="shared" si="10"/>
        <v>0</v>
      </c>
      <c r="R25" s="685">
        <f t="shared" si="10"/>
        <v>0</v>
      </c>
      <c r="S25" s="685">
        <f t="shared" si="10"/>
        <v>0</v>
      </c>
      <c r="T25" s="685">
        <f aca="true" t="shared" si="11" ref="T25:AC25">SUM(T21:T24)</f>
        <v>0</v>
      </c>
      <c r="U25" s="685">
        <f t="shared" si="11"/>
        <v>0</v>
      </c>
      <c r="V25" s="685">
        <f t="shared" si="11"/>
        <v>0</v>
      </c>
      <c r="W25" s="685">
        <f t="shared" si="11"/>
        <v>0</v>
      </c>
      <c r="X25" s="685">
        <f t="shared" si="11"/>
        <v>0</v>
      </c>
      <c r="Y25" s="685">
        <f t="shared" si="11"/>
        <v>0</v>
      </c>
      <c r="Z25" s="685">
        <f t="shared" si="11"/>
        <v>0</v>
      </c>
      <c r="AA25" s="685">
        <f t="shared" si="11"/>
        <v>0</v>
      </c>
      <c r="AB25" s="685">
        <f t="shared" si="11"/>
        <v>0</v>
      </c>
      <c r="AC25" s="686">
        <f t="shared" si="11"/>
        <v>0</v>
      </c>
      <c r="AE25" s="348"/>
    </row>
    <row r="26" spans="3:31" ht="10.8" thickBot="1">
      <c r="C26" s="256"/>
      <c r="D26" s="273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E26" s="343"/>
    </row>
    <row r="27" spans="2:31" ht="13.2">
      <c r="B27" s="688" t="s">
        <v>14</v>
      </c>
      <c r="C27" s="689" t="s">
        <v>192</v>
      </c>
      <c r="D27" s="690"/>
      <c r="E27" s="1137">
        <f>AC19+1</f>
        <v>2039</v>
      </c>
      <c r="F27" s="1121">
        <f aca="true" t="shared" si="12" ref="F27:S27">E27+1</f>
        <v>2040</v>
      </c>
      <c r="G27" s="1121">
        <f t="shared" si="12"/>
        <v>2041</v>
      </c>
      <c r="H27" s="1121">
        <f t="shared" si="12"/>
        <v>2042</v>
      </c>
      <c r="I27" s="1121">
        <f t="shared" si="12"/>
        <v>2043</v>
      </c>
      <c r="J27" s="1121">
        <f t="shared" si="12"/>
        <v>2044</v>
      </c>
      <c r="K27" s="1121">
        <f t="shared" si="12"/>
        <v>2045</v>
      </c>
      <c r="L27" s="1121">
        <f t="shared" si="12"/>
        <v>2046</v>
      </c>
      <c r="M27" s="1121">
        <f t="shared" si="12"/>
        <v>2047</v>
      </c>
      <c r="N27" s="1121">
        <f t="shared" si="12"/>
        <v>2048</v>
      </c>
      <c r="O27" s="1121">
        <f t="shared" si="12"/>
        <v>2049</v>
      </c>
      <c r="P27" s="1121">
        <f t="shared" si="12"/>
        <v>2050</v>
      </c>
      <c r="Q27" s="1121">
        <f t="shared" si="12"/>
        <v>2051</v>
      </c>
      <c r="R27" s="1121">
        <f t="shared" si="12"/>
        <v>2052</v>
      </c>
      <c r="S27" s="1121">
        <f t="shared" si="12"/>
        <v>2053</v>
      </c>
      <c r="T27" s="1121">
        <f aca="true" t="shared" si="13" ref="T27:AC27">S27+1</f>
        <v>2054</v>
      </c>
      <c r="U27" s="1121">
        <f t="shared" si="13"/>
        <v>2055</v>
      </c>
      <c r="V27" s="1121">
        <f t="shared" si="13"/>
        <v>2056</v>
      </c>
      <c r="W27" s="1121">
        <f t="shared" si="13"/>
        <v>2057</v>
      </c>
      <c r="X27" s="1121">
        <f t="shared" si="13"/>
        <v>2058</v>
      </c>
      <c r="Y27" s="1121">
        <f t="shared" si="13"/>
        <v>2059</v>
      </c>
      <c r="Z27" s="1121">
        <f t="shared" si="13"/>
        <v>2060</v>
      </c>
      <c r="AA27" s="1121">
        <f t="shared" si="13"/>
        <v>2061</v>
      </c>
      <c r="AB27" s="1121">
        <f t="shared" si="13"/>
        <v>2062</v>
      </c>
      <c r="AC27" s="1123">
        <f t="shared" si="13"/>
        <v>2063</v>
      </c>
      <c r="AE27" s="343"/>
    </row>
    <row r="28" spans="2:31" s="256" customFormat="1" ht="13.8" thickBot="1">
      <c r="B28" s="691" t="s">
        <v>11</v>
      </c>
      <c r="C28" s="692"/>
      <c r="D28" s="694"/>
      <c r="E28" s="1138"/>
      <c r="F28" s="1125"/>
      <c r="G28" s="1125"/>
      <c r="H28" s="1125"/>
      <c r="I28" s="1125"/>
      <c r="J28" s="1125"/>
      <c r="K28" s="1125"/>
      <c r="L28" s="1125"/>
      <c r="M28" s="1125"/>
      <c r="N28" s="1125"/>
      <c r="O28" s="1125"/>
      <c r="P28" s="1125"/>
      <c r="Q28" s="1125"/>
      <c r="R28" s="1125"/>
      <c r="S28" s="1125"/>
      <c r="T28" s="1125"/>
      <c r="U28" s="1125"/>
      <c r="V28" s="1125"/>
      <c r="W28" s="1125"/>
      <c r="X28" s="1125"/>
      <c r="Y28" s="1125"/>
      <c r="Z28" s="1125"/>
      <c r="AA28" s="1125"/>
      <c r="AB28" s="1125"/>
      <c r="AC28" s="1126"/>
      <c r="AE28" s="349"/>
    </row>
    <row r="29" spans="2:34" s="256" customFormat="1" ht="12">
      <c r="B29" s="679"/>
      <c r="C29" s="458" t="s">
        <v>105</v>
      </c>
      <c r="D29" s="687"/>
      <c r="E29" s="290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88"/>
      <c r="AD29" s="254"/>
      <c r="AE29" s="343"/>
      <c r="AF29" s="254"/>
      <c r="AG29" s="254"/>
      <c r="AH29" s="254"/>
    </row>
    <row r="30" spans="2:31" ht="12">
      <c r="B30" s="681"/>
      <c r="C30" s="458" t="s">
        <v>106</v>
      </c>
      <c r="D30" s="627"/>
      <c r="E30" s="8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10"/>
      <c r="AE30" s="343"/>
    </row>
    <row r="31" spans="2:31" ht="12">
      <c r="B31" s="681"/>
      <c r="C31" s="458" t="s">
        <v>107</v>
      </c>
      <c r="D31" s="627"/>
      <c r="E31" s="8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10"/>
      <c r="AE31" s="343"/>
    </row>
    <row r="32" spans="2:31" ht="12">
      <c r="B32" s="682"/>
      <c r="C32" s="676" t="s">
        <v>108</v>
      </c>
      <c r="D32" s="628"/>
      <c r="E32" s="344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345"/>
      <c r="AC32" s="346"/>
      <c r="AE32" s="343"/>
    </row>
    <row r="33" spans="2:31" ht="12.6" thickBot="1">
      <c r="B33" s="683"/>
      <c r="C33" s="617" t="s">
        <v>193</v>
      </c>
      <c r="D33" s="646"/>
      <c r="E33" s="684">
        <f aca="true" t="shared" si="14" ref="E33:S33">SUM(E29:E32)</f>
        <v>0</v>
      </c>
      <c r="F33" s="685">
        <f t="shared" si="14"/>
        <v>0</v>
      </c>
      <c r="G33" s="685">
        <f t="shared" si="14"/>
        <v>0</v>
      </c>
      <c r="H33" s="685">
        <f t="shared" si="14"/>
        <v>0</v>
      </c>
      <c r="I33" s="685">
        <f t="shared" si="14"/>
        <v>0</v>
      </c>
      <c r="J33" s="685">
        <f t="shared" si="14"/>
        <v>0</v>
      </c>
      <c r="K33" s="685">
        <f t="shared" si="14"/>
        <v>0</v>
      </c>
      <c r="L33" s="685">
        <f t="shared" si="14"/>
        <v>0</v>
      </c>
      <c r="M33" s="685">
        <f t="shared" si="14"/>
        <v>0</v>
      </c>
      <c r="N33" s="685">
        <f t="shared" si="14"/>
        <v>0</v>
      </c>
      <c r="O33" s="685">
        <f t="shared" si="14"/>
        <v>0</v>
      </c>
      <c r="P33" s="685">
        <f t="shared" si="14"/>
        <v>0</v>
      </c>
      <c r="Q33" s="685">
        <f t="shared" si="14"/>
        <v>0</v>
      </c>
      <c r="R33" s="685">
        <f t="shared" si="14"/>
        <v>0</v>
      </c>
      <c r="S33" s="685">
        <f t="shared" si="14"/>
        <v>0</v>
      </c>
      <c r="T33" s="685">
        <f aca="true" t="shared" si="15" ref="T33:AC33">SUM(T29:T32)</f>
        <v>0</v>
      </c>
      <c r="U33" s="685">
        <f t="shared" si="15"/>
        <v>0</v>
      </c>
      <c r="V33" s="685">
        <f t="shared" si="15"/>
        <v>0</v>
      </c>
      <c r="W33" s="685">
        <f t="shared" si="15"/>
        <v>0</v>
      </c>
      <c r="X33" s="685">
        <f t="shared" si="15"/>
        <v>0</v>
      </c>
      <c r="Y33" s="685">
        <f t="shared" si="15"/>
        <v>0</v>
      </c>
      <c r="Z33" s="685">
        <f t="shared" si="15"/>
        <v>0</v>
      </c>
      <c r="AA33" s="685">
        <f t="shared" si="15"/>
        <v>0</v>
      </c>
      <c r="AB33" s="685">
        <f t="shared" si="15"/>
        <v>0</v>
      </c>
      <c r="AC33" s="686">
        <f t="shared" si="15"/>
        <v>0</v>
      </c>
      <c r="AE33" s="343"/>
    </row>
    <row r="34" spans="2:31" ht="12">
      <c r="B34" s="351"/>
      <c r="C34" s="352"/>
      <c r="D34" s="25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E34" s="343"/>
    </row>
    <row r="35" spans="3:34" ht="10.8" thickBot="1">
      <c r="C35" s="318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6"/>
      <c r="AE35" s="349"/>
      <c r="AF35" s="256"/>
      <c r="AG35" s="256"/>
      <c r="AH35" s="256"/>
    </row>
    <row r="36" spans="2:34" ht="13.2">
      <c r="B36" s="695" t="s">
        <v>15</v>
      </c>
      <c r="C36" s="696" t="s">
        <v>190</v>
      </c>
      <c r="D36" s="697"/>
      <c r="E36" s="1117">
        <f>E19</f>
        <v>2014</v>
      </c>
      <c r="F36" s="1117">
        <f aca="true" t="shared" si="16" ref="F36:S36">E36+1</f>
        <v>2015</v>
      </c>
      <c r="G36" s="1117">
        <f t="shared" si="16"/>
        <v>2016</v>
      </c>
      <c r="H36" s="1117">
        <f t="shared" si="16"/>
        <v>2017</v>
      </c>
      <c r="I36" s="1117">
        <f t="shared" si="16"/>
        <v>2018</v>
      </c>
      <c r="J36" s="1117">
        <f t="shared" si="16"/>
        <v>2019</v>
      </c>
      <c r="K36" s="1117">
        <f t="shared" si="16"/>
        <v>2020</v>
      </c>
      <c r="L36" s="1117">
        <f t="shared" si="16"/>
        <v>2021</v>
      </c>
      <c r="M36" s="1117">
        <f t="shared" si="16"/>
        <v>2022</v>
      </c>
      <c r="N36" s="1117">
        <f t="shared" si="16"/>
        <v>2023</v>
      </c>
      <c r="O36" s="1117">
        <f t="shared" si="16"/>
        <v>2024</v>
      </c>
      <c r="P36" s="1117">
        <f t="shared" si="16"/>
        <v>2025</v>
      </c>
      <c r="Q36" s="1117">
        <f t="shared" si="16"/>
        <v>2026</v>
      </c>
      <c r="R36" s="1117">
        <f t="shared" si="16"/>
        <v>2027</v>
      </c>
      <c r="S36" s="1117">
        <f t="shared" si="16"/>
        <v>2028</v>
      </c>
      <c r="T36" s="1117">
        <f aca="true" t="shared" si="17" ref="T36:AC36">S36+1</f>
        <v>2029</v>
      </c>
      <c r="U36" s="1117">
        <f t="shared" si="17"/>
        <v>2030</v>
      </c>
      <c r="V36" s="1117">
        <f t="shared" si="17"/>
        <v>2031</v>
      </c>
      <c r="W36" s="1117">
        <f t="shared" si="17"/>
        <v>2032</v>
      </c>
      <c r="X36" s="1117">
        <f t="shared" si="17"/>
        <v>2033</v>
      </c>
      <c r="Y36" s="1117">
        <f t="shared" si="17"/>
        <v>2034</v>
      </c>
      <c r="Z36" s="1117">
        <f t="shared" si="17"/>
        <v>2035</v>
      </c>
      <c r="AA36" s="1117">
        <f t="shared" si="17"/>
        <v>2036</v>
      </c>
      <c r="AB36" s="1117">
        <f t="shared" si="17"/>
        <v>2037</v>
      </c>
      <c r="AC36" s="1119">
        <f t="shared" si="17"/>
        <v>2038</v>
      </c>
      <c r="AD36" s="256"/>
      <c r="AE36" s="349"/>
      <c r="AF36" s="256"/>
      <c r="AG36" s="256"/>
      <c r="AH36" s="256"/>
    </row>
    <row r="37" spans="2:34" ht="13.8" thickBot="1">
      <c r="B37" s="698" t="s">
        <v>9</v>
      </c>
      <c r="C37" s="699"/>
      <c r="D37" s="700" t="s">
        <v>74</v>
      </c>
      <c r="E37" s="1118"/>
      <c r="F37" s="1118"/>
      <c r="G37" s="1118"/>
      <c r="H37" s="1118"/>
      <c r="I37" s="1118"/>
      <c r="J37" s="1118"/>
      <c r="K37" s="1118"/>
      <c r="L37" s="1118"/>
      <c r="M37" s="1118"/>
      <c r="N37" s="1118"/>
      <c r="O37" s="1118"/>
      <c r="P37" s="1118"/>
      <c r="Q37" s="1118"/>
      <c r="R37" s="1118"/>
      <c r="S37" s="1118"/>
      <c r="T37" s="1118"/>
      <c r="U37" s="1118"/>
      <c r="V37" s="1118"/>
      <c r="W37" s="1118"/>
      <c r="X37" s="1118"/>
      <c r="Y37" s="1118"/>
      <c r="Z37" s="1118"/>
      <c r="AA37" s="1118"/>
      <c r="AB37" s="1118"/>
      <c r="AC37" s="1120"/>
      <c r="AD37" s="256"/>
      <c r="AE37" s="349"/>
      <c r="AF37" s="256"/>
      <c r="AG37" s="256"/>
      <c r="AH37" s="256"/>
    </row>
    <row r="38" spans="2:34" ht="12">
      <c r="B38" s="679"/>
      <c r="C38" s="458" t="str">
        <f>C99</f>
        <v>BUS</v>
      </c>
      <c r="D38" s="680">
        <f>SUM(E38:AC38,E46:AC46)</f>
        <v>0</v>
      </c>
      <c r="E38" s="290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10"/>
      <c r="AD38" s="256"/>
      <c r="AE38" s="349"/>
      <c r="AF38" s="256"/>
      <c r="AG38" s="256"/>
      <c r="AH38" s="256"/>
    </row>
    <row r="39" spans="2:34" ht="12">
      <c r="B39" s="681"/>
      <c r="C39" s="458" t="str">
        <f>C100</f>
        <v>IAD</v>
      </c>
      <c r="D39" s="630">
        <f>SUM(E39:AC39,E47:AC47)</f>
        <v>0</v>
      </c>
      <c r="E39" s="8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10"/>
      <c r="AD39" s="256"/>
      <c r="AE39" s="349"/>
      <c r="AF39" s="256"/>
      <c r="AG39" s="256"/>
      <c r="AH39" s="256"/>
    </row>
    <row r="40" spans="2:34" ht="12">
      <c r="B40" s="681"/>
      <c r="C40" s="458" t="str">
        <f>C120</f>
        <v>LUV</v>
      </c>
      <c r="D40" s="630">
        <f>SUM(E40:AC40,E48:AC48)</f>
        <v>0</v>
      </c>
      <c r="E40" s="8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10"/>
      <c r="AD40" s="256"/>
      <c r="AE40" s="349"/>
      <c r="AF40" s="256"/>
      <c r="AG40" s="256"/>
      <c r="AH40" s="256"/>
    </row>
    <row r="41" spans="2:34" ht="12">
      <c r="B41" s="682"/>
      <c r="C41" s="676" t="str">
        <f>C121</f>
        <v>TUV</v>
      </c>
      <c r="D41" s="630">
        <f>SUM(E41:AC41,E49:AC49)</f>
        <v>0</v>
      </c>
      <c r="E41" s="344"/>
      <c r="F41" s="345"/>
      <c r="G41" s="345"/>
      <c r="H41" s="345"/>
      <c r="I41" s="345"/>
      <c r="J41" s="345"/>
      <c r="K41" s="345"/>
      <c r="L41" s="345"/>
      <c r="M41" s="345"/>
      <c r="N41" s="345"/>
      <c r="O41" s="345"/>
      <c r="P41" s="345"/>
      <c r="Q41" s="345"/>
      <c r="R41" s="345"/>
      <c r="S41" s="345"/>
      <c r="T41" s="345"/>
      <c r="U41" s="345"/>
      <c r="V41" s="345"/>
      <c r="W41" s="345"/>
      <c r="X41" s="345"/>
      <c r="Y41" s="345"/>
      <c r="Z41" s="345"/>
      <c r="AA41" s="345"/>
      <c r="AB41" s="345"/>
      <c r="AC41" s="346"/>
      <c r="AD41" s="256"/>
      <c r="AE41" s="349"/>
      <c r="AF41" s="256"/>
      <c r="AG41" s="256"/>
      <c r="AH41" s="256"/>
    </row>
    <row r="42" spans="2:34" ht="12.6" thickBot="1">
      <c r="B42" s="683"/>
      <c r="C42" s="617" t="s">
        <v>191</v>
      </c>
      <c r="D42" s="466">
        <f>SUM(E42:AC42,E50:AC50)</f>
        <v>0</v>
      </c>
      <c r="E42" s="684">
        <f aca="true" t="shared" si="18" ref="E42:S42">SUM(E38:E41)</f>
        <v>0</v>
      </c>
      <c r="F42" s="685">
        <f t="shared" si="18"/>
        <v>0</v>
      </c>
      <c r="G42" s="685">
        <f t="shared" si="18"/>
        <v>0</v>
      </c>
      <c r="H42" s="685">
        <f t="shared" si="18"/>
        <v>0</v>
      </c>
      <c r="I42" s="685">
        <f t="shared" si="18"/>
        <v>0</v>
      </c>
      <c r="J42" s="685">
        <f t="shared" si="18"/>
        <v>0</v>
      </c>
      <c r="K42" s="685">
        <f t="shared" si="18"/>
        <v>0</v>
      </c>
      <c r="L42" s="685">
        <f t="shared" si="18"/>
        <v>0</v>
      </c>
      <c r="M42" s="685">
        <f t="shared" si="18"/>
        <v>0</v>
      </c>
      <c r="N42" s="685">
        <f t="shared" si="18"/>
        <v>0</v>
      </c>
      <c r="O42" s="685">
        <f t="shared" si="18"/>
        <v>0</v>
      </c>
      <c r="P42" s="685">
        <f t="shared" si="18"/>
        <v>0</v>
      </c>
      <c r="Q42" s="685">
        <f t="shared" si="18"/>
        <v>0</v>
      </c>
      <c r="R42" s="685">
        <f t="shared" si="18"/>
        <v>0</v>
      </c>
      <c r="S42" s="685">
        <f t="shared" si="18"/>
        <v>0</v>
      </c>
      <c r="T42" s="685">
        <f aca="true" t="shared" si="19" ref="T42:AC42">SUM(T38:T41)</f>
        <v>0</v>
      </c>
      <c r="U42" s="685">
        <f t="shared" si="19"/>
        <v>0</v>
      </c>
      <c r="V42" s="685">
        <f t="shared" si="19"/>
        <v>0</v>
      </c>
      <c r="W42" s="685">
        <f t="shared" si="19"/>
        <v>0</v>
      </c>
      <c r="X42" s="685">
        <f t="shared" si="19"/>
        <v>0</v>
      </c>
      <c r="Y42" s="685">
        <f t="shared" si="19"/>
        <v>0</v>
      </c>
      <c r="Z42" s="685">
        <f t="shared" si="19"/>
        <v>0</v>
      </c>
      <c r="AA42" s="685">
        <f t="shared" si="19"/>
        <v>0</v>
      </c>
      <c r="AB42" s="685">
        <f t="shared" si="19"/>
        <v>0</v>
      </c>
      <c r="AC42" s="686">
        <f t="shared" si="19"/>
        <v>0</v>
      </c>
      <c r="AD42" s="256"/>
      <c r="AE42" s="349"/>
      <c r="AF42" s="256"/>
      <c r="AG42" s="256"/>
      <c r="AH42" s="256"/>
    </row>
    <row r="43" spans="3:34" ht="10.8" thickBot="1">
      <c r="C43" s="256"/>
      <c r="D43" s="273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264"/>
      <c r="AC43" s="264"/>
      <c r="AD43" s="256"/>
      <c r="AE43" s="349"/>
      <c r="AF43" s="256"/>
      <c r="AG43" s="256"/>
      <c r="AH43" s="256"/>
    </row>
    <row r="44" spans="2:34" ht="13.2">
      <c r="B44" s="695" t="s">
        <v>15</v>
      </c>
      <c r="C44" s="696" t="s">
        <v>190</v>
      </c>
      <c r="D44" s="697"/>
      <c r="E44" s="1139">
        <f>AC36+1</f>
        <v>2039</v>
      </c>
      <c r="F44" s="1117">
        <f aca="true" t="shared" si="20" ref="F44:S44">E44+1</f>
        <v>2040</v>
      </c>
      <c r="G44" s="1117">
        <f t="shared" si="20"/>
        <v>2041</v>
      </c>
      <c r="H44" s="1117">
        <f t="shared" si="20"/>
        <v>2042</v>
      </c>
      <c r="I44" s="1117">
        <f t="shared" si="20"/>
        <v>2043</v>
      </c>
      <c r="J44" s="1117">
        <f t="shared" si="20"/>
        <v>2044</v>
      </c>
      <c r="K44" s="1117">
        <f t="shared" si="20"/>
        <v>2045</v>
      </c>
      <c r="L44" s="1117">
        <f t="shared" si="20"/>
        <v>2046</v>
      </c>
      <c r="M44" s="1117">
        <f t="shared" si="20"/>
        <v>2047</v>
      </c>
      <c r="N44" s="1117">
        <f t="shared" si="20"/>
        <v>2048</v>
      </c>
      <c r="O44" s="1117">
        <f t="shared" si="20"/>
        <v>2049</v>
      </c>
      <c r="P44" s="1117">
        <f t="shared" si="20"/>
        <v>2050</v>
      </c>
      <c r="Q44" s="1117">
        <f t="shared" si="20"/>
        <v>2051</v>
      </c>
      <c r="R44" s="1117">
        <f t="shared" si="20"/>
        <v>2052</v>
      </c>
      <c r="S44" s="1117">
        <f t="shared" si="20"/>
        <v>2053</v>
      </c>
      <c r="T44" s="1117">
        <f aca="true" t="shared" si="21" ref="T44:AC44">S44+1</f>
        <v>2054</v>
      </c>
      <c r="U44" s="1117">
        <f t="shared" si="21"/>
        <v>2055</v>
      </c>
      <c r="V44" s="1117">
        <f t="shared" si="21"/>
        <v>2056</v>
      </c>
      <c r="W44" s="1117">
        <f t="shared" si="21"/>
        <v>2057</v>
      </c>
      <c r="X44" s="1117">
        <f t="shared" si="21"/>
        <v>2058</v>
      </c>
      <c r="Y44" s="1117">
        <f t="shared" si="21"/>
        <v>2059</v>
      </c>
      <c r="Z44" s="1117">
        <f t="shared" si="21"/>
        <v>2060</v>
      </c>
      <c r="AA44" s="1117">
        <f t="shared" si="21"/>
        <v>2061</v>
      </c>
      <c r="AB44" s="1117">
        <f t="shared" si="21"/>
        <v>2062</v>
      </c>
      <c r="AC44" s="1119">
        <f t="shared" si="21"/>
        <v>2063</v>
      </c>
      <c r="AD44" s="256"/>
      <c r="AE44" s="349"/>
      <c r="AF44" s="256"/>
      <c r="AG44" s="256"/>
      <c r="AH44" s="256"/>
    </row>
    <row r="45" spans="2:34" ht="13.8" thickBot="1">
      <c r="B45" s="698" t="s">
        <v>11</v>
      </c>
      <c r="C45" s="699"/>
      <c r="D45" s="701"/>
      <c r="E45" s="1140"/>
      <c r="F45" s="1118"/>
      <c r="G45" s="1118"/>
      <c r="H45" s="1118"/>
      <c r="I45" s="1118"/>
      <c r="J45" s="1118"/>
      <c r="K45" s="1118"/>
      <c r="L45" s="1118"/>
      <c r="M45" s="1118"/>
      <c r="N45" s="1118"/>
      <c r="O45" s="1118"/>
      <c r="P45" s="1118"/>
      <c r="Q45" s="1118"/>
      <c r="R45" s="1118"/>
      <c r="S45" s="1118"/>
      <c r="T45" s="1118"/>
      <c r="U45" s="1118"/>
      <c r="V45" s="1118"/>
      <c r="W45" s="1118"/>
      <c r="X45" s="1118"/>
      <c r="Y45" s="1118"/>
      <c r="Z45" s="1118"/>
      <c r="AA45" s="1118"/>
      <c r="AB45" s="1118"/>
      <c r="AC45" s="1120"/>
      <c r="AD45" s="256"/>
      <c r="AE45" s="349"/>
      <c r="AF45" s="256"/>
      <c r="AG45" s="256"/>
      <c r="AH45" s="256"/>
    </row>
    <row r="46" spans="2:34" ht="12">
      <c r="B46" s="679"/>
      <c r="C46" s="458" t="str">
        <f>C38</f>
        <v>BUS</v>
      </c>
      <c r="D46" s="687"/>
      <c r="E46" s="8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10"/>
      <c r="AD46" s="256"/>
      <c r="AE46" s="349"/>
      <c r="AF46" s="256"/>
      <c r="AG46" s="256"/>
      <c r="AH46" s="256"/>
    </row>
    <row r="47" spans="2:34" ht="12">
      <c r="B47" s="681"/>
      <c r="C47" s="458" t="str">
        <f>C39</f>
        <v>IAD</v>
      </c>
      <c r="D47" s="627"/>
      <c r="E47" s="8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10"/>
      <c r="AD47" s="256"/>
      <c r="AE47" s="349"/>
      <c r="AF47" s="256"/>
      <c r="AG47" s="256"/>
      <c r="AH47" s="256"/>
    </row>
    <row r="48" spans="2:34" ht="12">
      <c r="B48" s="681"/>
      <c r="C48" s="458" t="str">
        <f>C40</f>
        <v>LUV</v>
      </c>
      <c r="D48" s="627"/>
      <c r="E48" s="8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10"/>
      <c r="AD48" s="256"/>
      <c r="AE48" s="349"/>
      <c r="AF48" s="256"/>
      <c r="AG48" s="256"/>
      <c r="AH48" s="256"/>
    </row>
    <row r="49" spans="2:34" ht="12">
      <c r="B49" s="682"/>
      <c r="C49" s="676" t="str">
        <f>C41</f>
        <v>TUV</v>
      </c>
      <c r="D49" s="628"/>
      <c r="E49" s="344"/>
      <c r="F49" s="345"/>
      <c r="G49" s="345"/>
      <c r="H49" s="345"/>
      <c r="I49" s="345"/>
      <c r="J49" s="345"/>
      <c r="K49" s="345"/>
      <c r="L49" s="345"/>
      <c r="M49" s="345"/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5"/>
      <c r="Y49" s="345"/>
      <c r="Z49" s="345"/>
      <c r="AA49" s="345"/>
      <c r="AB49" s="345"/>
      <c r="AC49" s="346"/>
      <c r="AD49" s="256"/>
      <c r="AE49" s="349"/>
      <c r="AF49" s="256"/>
      <c r="AG49" s="256"/>
      <c r="AH49" s="256"/>
    </row>
    <row r="50" spans="2:34" ht="12.6" thickBot="1">
      <c r="B50" s="683"/>
      <c r="C50" s="617" t="s">
        <v>191</v>
      </c>
      <c r="D50" s="646"/>
      <c r="E50" s="684">
        <f aca="true" t="shared" si="22" ref="E50:S50">SUM(E46:E49)</f>
        <v>0</v>
      </c>
      <c r="F50" s="685">
        <f t="shared" si="22"/>
        <v>0</v>
      </c>
      <c r="G50" s="685">
        <f t="shared" si="22"/>
        <v>0</v>
      </c>
      <c r="H50" s="685">
        <f t="shared" si="22"/>
        <v>0</v>
      </c>
      <c r="I50" s="685">
        <f t="shared" si="22"/>
        <v>0</v>
      </c>
      <c r="J50" s="685">
        <f t="shared" si="22"/>
        <v>0</v>
      </c>
      <c r="K50" s="685">
        <f t="shared" si="22"/>
        <v>0</v>
      </c>
      <c r="L50" s="685">
        <f t="shared" si="22"/>
        <v>0</v>
      </c>
      <c r="M50" s="685">
        <f t="shared" si="22"/>
        <v>0</v>
      </c>
      <c r="N50" s="685">
        <f t="shared" si="22"/>
        <v>0</v>
      </c>
      <c r="O50" s="685">
        <f t="shared" si="22"/>
        <v>0</v>
      </c>
      <c r="P50" s="685">
        <f t="shared" si="22"/>
        <v>0</v>
      </c>
      <c r="Q50" s="685">
        <f t="shared" si="22"/>
        <v>0</v>
      </c>
      <c r="R50" s="685">
        <f t="shared" si="22"/>
        <v>0</v>
      </c>
      <c r="S50" s="685">
        <f t="shared" si="22"/>
        <v>0</v>
      </c>
      <c r="T50" s="685">
        <f aca="true" t="shared" si="23" ref="T50:AC50">SUM(T46:T49)</f>
        <v>0</v>
      </c>
      <c r="U50" s="685">
        <f t="shared" si="23"/>
        <v>0</v>
      </c>
      <c r="V50" s="685">
        <f t="shared" si="23"/>
        <v>0</v>
      </c>
      <c r="W50" s="685">
        <f t="shared" si="23"/>
        <v>0</v>
      </c>
      <c r="X50" s="685">
        <f t="shared" si="23"/>
        <v>0</v>
      </c>
      <c r="Y50" s="685">
        <f t="shared" si="23"/>
        <v>0</v>
      </c>
      <c r="Z50" s="685">
        <f t="shared" si="23"/>
        <v>0</v>
      </c>
      <c r="AA50" s="685">
        <f t="shared" si="23"/>
        <v>0</v>
      </c>
      <c r="AB50" s="685">
        <f t="shared" si="23"/>
        <v>0</v>
      </c>
      <c r="AC50" s="686">
        <f t="shared" si="23"/>
        <v>0</v>
      </c>
      <c r="AD50" s="256"/>
      <c r="AE50" s="349"/>
      <c r="AF50" s="256"/>
      <c r="AG50" s="256"/>
      <c r="AH50" s="256"/>
    </row>
    <row r="51" spans="3:34" ht="12.75">
      <c r="C51" s="318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6"/>
      <c r="AE51" s="349"/>
      <c r="AF51" s="256"/>
      <c r="AG51" s="256"/>
      <c r="AH51" s="256"/>
    </row>
    <row r="52" spans="3:34" ht="10.8" thickBot="1">
      <c r="C52" s="318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6"/>
      <c r="AE52" s="349"/>
      <c r="AF52" s="256"/>
      <c r="AG52" s="256"/>
      <c r="AH52" s="256"/>
    </row>
    <row r="53" spans="2:34" s="256" customFormat="1" ht="12.75" customHeight="1">
      <c r="B53" s="493" t="s">
        <v>30</v>
      </c>
      <c r="C53" s="494" t="s">
        <v>111</v>
      </c>
      <c r="D53" s="494"/>
      <c r="E53" s="1095">
        <f>E2</f>
        <v>2014</v>
      </c>
      <c r="F53" s="1070">
        <f aca="true" t="shared" si="24" ref="F53:S53">E53+1</f>
        <v>2015</v>
      </c>
      <c r="G53" s="1070">
        <f t="shared" si="24"/>
        <v>2016</v>
      </c>
      <c r="H53" s="1070">
        <f t="shared" si="24"/>
        <v>2017</v>
      </c>
      <c r="I53" s="1070">
        <f t="shared" si="24"/>
        <v>2018</v>
      </c>
      <c r="J53" s="1070">
        <f t="shared" si="24"/>
        <v>2019</v>
      </c>
      <c r="K53" s="1070">
        <f t="shared" si="24"/>
        <v>2020</v>
      </c>
      <c r="L53" s="1070">
        <f t="shared" si="24"/>
        <v>2021</v>
      </c>
      <c r="M53" s="1070">
        <f t="shared" si="24"/>
        <v>2022</v>
      </c>
      <c r="N53" s="1070">
        <f t="shared" si="24"/>
        <v>2023</v>
      </c>
      <c r="O53" s="1070">
        <f t="shared" si="24"/>
        <v>2024</v>
      </c>
      <c r="P53" s="1070">
        <f t="shared" si="24"/>
        <v>2025</v>
      </c>
      <c r="Q53" s="1070">
        <f t="shared" si="24"/>
        <v>2026</v>
      </c>
      <c r="R53" s="1070">
        <f t="shared" si="24"/>
        <v>2027</v>
      </c>
      <c r="S53" s="1070">
        <f t="shared" si="24"/>
        <v>2028</v>
      </c>
      <c r="T53" s="1070">
        <f aca="true" t="shared" si="25" ref="T53:AC53">S53+1</f>
        <v>2029</v>
      </c>
      <c r="U53" s="1070">
        <f t="shared" si="25"/>
        <v>2030</v>
      </c>
      <c r="V53" s="1070">
        <f t="shared" si="25"/>
        <v>2031</v>
      </c>
      <c r="W53" s="1070">
        <f t="shared" si="25"/>
        <v>2032</v>
      </c>
      <c r="X53" s="1070">
        <f t="shared" si="25"/>
        <v>2033</v>
      </c>
      <c r="Y53" s="1070">
        <f t="shared" si="25"/>
        <v>2034</v>
      </c>
      <c r="Z53" s="1070">
        <f t="shared" si="25"/>
        <v>2035</v>
      </c>
      <c r="AA53" s="1070">
        <f t="shared" si="25"/>
        <v>2036</v>
      </c>
      <c r="AB53" s="1070">
        <f t="shared" si="25"/>
        <v>2037</v>
      </c>
      <c r="AC53" s="1072">
        <f t="shared" si="25"/>
        <v>2038</v>
      </c>
      <c r="AD53" s="254"/>
      <c r="AE53" s="343"/>
      <c r="AF53" s="254"/>
      <c r="AG53" s="254"/>
      <c r="AH53" s="254"/>
    </row>
    <row r="54" spans="2:34" s="256" customFormat="1" ht="12.75" customHeight="1" thickBot="1">
      <c r="B54" s="496" t="s">
        <v>9</v>
      </c>
      <c r="C54" s="497"/>
      <c r="D54" s="498" t="s">
        <v>74</v>
      </c>
      <c r="E54" s="1096"/>
      <c r="F54" s="1071"/>
      <c r="G54" s="1071"/>
      <c r="H54" s="1071"/>
      <c r="I54" s="1071"/>
      <c r="J54" s="1071"/>
      <c r="K54" s="1071"/>
      <c r="L54" s="1071"/>
      <c r="M54" s="1071"/>
      <c r="N54" s="1071"/>
      <c r="O54" s="1071"/>
      <c r="P54" s="1071"/>
      <c r="Q54" s="1071"/>
      <c r="R54" s="1071"/>
      <c r="S54" s="1071"/>
      <c r="T54" s="1071"/>
      <c r="U54" s="1071"/>
      <c r="V54" s="1071"/>
      <c r="W54" s="1071"/>
      <c r="X54" s="1071"/>
      <c r="Y54" s="1071"/>
      <c r="Z54" s="1071"/>
      <c r="AA54" s="1071"/>
      <c r="AB54" s="1071"/>
      <c r="AC54" s="1073"/>
      <c r="AD54" s="254"/>
      <c r="AE54" s="343"/>
      <c r="AF54" s="254"/>
      <c r="AG54" s="254"/>
      <c r="AH54" s="254"/>
    </row>
    <row r="55" spans="2:31" s="256" customFormat="1" ht="12">
      <c r="B55" s="702"/>
      <c r="C55" s="703" t="s">
        <v>110</v>
      </c>
      <c r="D55" s="630">
        <f>SUM(E55:AC55,E62:AC62)</f>
        <v>0</v>
      </c>
      <c r="E55" s="467">
        <f>E8</f>
        <v>0</v>
      </c>
      <c r="F55" s="468">
        <f aca="true" t="shared" si="26" ref="F55:S55">F8</f>
        <v>0</v>
      </c>
      <c r="G55" s="468">
        <f t="shared" si="26"/>
        <v>0</v>
      </c>
      <c r="H55" s="468">
        <f t="shared" si="26"/>
        <v>0</v>
      </c>
      <c r="I55" s="468">
        <f t="shared" si="26"/>
        <v>0</v>
      </c>
      <c r="J55" s="468">
        <f t="shared" si="26"/>
        <v>0</v>
      </c>
      <c r="K55" s="468">
        <f t="shared" si="26"/>
        <v>0</v>
      </c>
      <c r="L55" s="468">
        <f t="shared" si="26"/>
        <v>0</v>
      </c>
      <c r="M55" s="468">
        <f t="shared" si="26"/>
        <v>0</v>
      </c>
      <c r="N55" s="468">
        <f t="shared" si="26"/>
        <v>0</v>
      </c>
      <c r="O55" s="468">
        <f t="shared" si="26"/>
        <v>0</v>
      </c>
      <c r="P55" s="468">
        <f t="shared" si="26"/>
        <v>0</v>
      </c>
      <c r="Q55" s="468">
        <f t="shared" si="26"/>
        <v>0</v>
      </c>
      <c r="R55" s="468">
        <f t="shared" si="26"/>
        <v>0</v>
      </c>
      <c r="S55" s="468">
        <f t="shared" si="26"/>
        <v>0</v>
      </c>
      <c r="T55" s="468">
        <f aca="true" t="shared" si="27" ref="T55:AC55">T8</f>
        <v>0</v>
      </c>
      <c r="U55" s="468">
        <f t="shared" si="27"/>
        <v>0</v>
      </c>
      <c r="V55" s="468">
        <f t="shared" si="27"/>
        <v>0</v>
      </c>
      <c r="W55" s="468">
        <f t="shared" si="27"/>
        <v>0</v>
      </c>
      <c r="X55" s="468">
        <f t="shared" si="27"/>
        <v>0</v>
      </c>
      <c r="Y55" s="468">
        <f t="shared" si="27"/>
        <v>0</v>
      </c>
      <c r="Z55" s="468">
        <f t="shared" si="27"/>
        <v>0</v>
      </c>
      <c r="AA55" s="468">
        <f t="shared" si="27"/>
        <v>0</v>
      </c>
      <c r="AB55" s="468">
        <f t="shared" si="27"/>
        <v>0</v>
      </c>
      <c r="AC55" s="469">
        <f t="shared" si="27"/>
        <v>0</v>
      </c>
      <c r="AE55" s="348"/>
    </row>
    <row r="56" spans="2:31" s="256" customFormat="1" ht="12">
      <c r="B56" s="702"/>
      <c r="C56" s="704" t="s">
        <v>193</v>
      </c>
      <c r="D56" s="630">
        <f>SUM(E56:AC56,E63:AC63)</f>
        <v>0</v>
      </c>
      <c r="E56" s="467">
        <f>E25</f>
        <v>0</v>
      </c>
      <c r="F56" s="468">
        <f aca="true" t="shared" si="28" ref="F56:S56">F25</f>
        <v>0</v>
      </c>
      <c r="G56" s="468">
        <f t="shared" si="28"/>
        <v>0</v>
      </c>
      <c r="H56" s="468">
        <f t="shared" si="28"/>
        <v>0</v>
      </c>
      <c r="I56" s="468">
        <f t="shared" si="28"/>
        <v>0</v>
      </c>
      <c r="J56" s="468">
        <f t="shared" si="28"/>
        <v>0</v>
      </c>
      <c r="K56" s="468">
        <f t="shared" si="28"/>
        <v>0</v>
      </c>
      <c r="L56" s="468">
        <f t="shared" si="28"/>
        <v>0</v>
      </c>
      <c r="M56" s="468">
        <f t="shared" si="28"/>
        <v>0</v>
      </c>
      <c r="N56" s="468">
        <f t="shared" si="28"/>
        <v>0</v>
      </c>
      <c r="O56" s="468">
        <f t="shared" si="28"/>
        <v>0</v>
      </c>
      <c r="P56" s="468">
        <f t="shared" si="28"/>
        <v>0</v>
      </c>
      <c r="Q56" s="468">
        <f t="shared" si="28"/>
        <v>0</v>
      </c>
      <c r="R56" s="468">
        <f t="shared" si="28"/>
        <v>0</v>
      </c>
      <c r="S56" s="468">
        <f t="shared" si="28"/>
        <v>0</v>
      </c>
      <c r="T56" s="468">
        <f aca="true" t="shared" si="29" ref="T56:AC56">T25</f>
        <v>0</v>
      </c>
      <c r="U56" s="468">
        <f t="shared" si="29"/>
        <v>0</v>
      </c>
      <c r="V56" s="468">
        <f t="shared" si="29"/>
        <v>0</v>
      </c>
      <c r="W56" s="468">
        <f t="shared" si="29"/>
        <v>0</v>
      </c>
      <c r="X56" s="468">
        <f t="shared" si="29"/>
        <v>0</v>
      </c>
      <c r="Y56" s="468">
        <f t="shared" si="29"/>
        <v>0</v>
      </c>
      <c r="Z56" s="468">
        <f t="shared" si="29"/>
        <v>0</v>
      </c>
      <c r="AA56" s="468">
        <f t="shared" si="29"/>
        <v>0</v>
      </c>
      <c r="AB56" s="468">
        <f t="shared" si="29"/>
        <v>0</v>
      </c>
      <c r="AC56" s="469">
        <f t="shared" si="29"/>
        <v>0</v>
      </c>
      <c r="AE56" s="348"/>
    </row>
    <row r="57" spans="2:31" s="256" customFormat="1" ht="12">
      <c r="B57" s="705"/>
      <c r="C57" s="706" t="s">
        <v>191</v>
      </c>
      <c r="D57" s="630">
        <f>SUM(E57:AC57,E64:AC64)</f>
        <v>0</v>
      </c>
      <c r="E57" s="504">
        <f>E42</f>
        <v>0</v>
      </c>
      <c r="F57" s="505">
        <f aca="true" t="shared" si="30" ref="F57:S57">F42</f>
        <v>0</v>
      </c>
      <c r="G57" s="505">
        <f t="shared" si="30"/>
        <v>0</v>
      </c>
      <c r="H57" s="505">
        <f t="shared" si="30"/>
        <v>0</v>
      </c>
      <c r="I57" s="505">
        <f t="shared" si="30"/>
        <v>0</v>
      </c>
      <c r="J57" s="505">
        <f t="shared" si="30"/>
        <v>0</v>
      </c>
      <c r="K57" s="505">
        <f t="shared" si="30"/>
        <v>0</v>
      </c>
      <c r="L57" s="505">
        <f t="shared" si="30"/>
        <v>0</v>
      </c>
      <c r="M57" s="505">
        <f t="shared" si="30"/>
        <v>0</v>
      </c>
      <c r="N57" s="505">
        <f t="shared" si="30"/>
        <v>0</v>
      </c>
      <c r="O57" s="505">
        <f t="shared" si="30"/>
        <v>0</v>
      </c>
      <c r="P57" s="505">
        <f t="shared" si="30"/>
        <v>0</v>
      </c>
      <c r="Q57" s="505">
        <f t="shared" si="30"/>
        <v>0</v>
      </c>
      <c r="R57" s="505">
        <f t="shared" si="30"/>
        <v>0</v>
      </c>
      <c r="S57" s="505">
        <f t="shared" si="30"/>
        <v>0</v>
      </c>
      <c r="T57" s="505">
        <f aca="true" t="shared" si="31" ref="T57:AC57">T42</f>
        <v>0</v>
      </c>
      <c r="U57" s="505">
        <f t="shared" si="31"/>
        <v>0</v>
      </c>
      <c r="V57" s="505">
        <f t="shared" si="31"/>
        <v>0</v>
      </c>
      <c r="W57" s="505">
        <f t="shared" si="31"/>
        <v>0</v>
      </c>
      <c r="X57" s="505">
        <f t="shared" si="31"/>
        <v>0</v>
      </c>
      <c r="Y57" s="505">
        <f t="shared" si="31"/>
        <v>0</v>
      </c>
      <c r="Z57" s="505">
        <f t="shared" si="31"/>
        <v>0</v>
      </c>
      <c r="AA57" s="505">
        <f t="shared" si="31"/>
        <v>0</v>
      </c>
      <c r="AB57" s="505">
        <f t="shared" si="31"/>
        <v>0</v>
      </c>
      <c r="AC57" s="506">
        <f t="shared" si="31"/>
        <v>0</v>
      </c>
      <c r="AE57" s="353"/>
    </row>
    <row r="58" spans="2:31" s="256" customFormat="1" ht="12.6" thickBot="1">
      <c r="B58" s="683"/>
      <c r="C58" s="617" t="s">
        <v>112</v>
      </c>
      <c r="D58" s="466">
        <f>SUM(E58:AC58,E65:AC65)</f>
        <v>0</v>
      </c>
      <c r="E58" s="707">
        <f>SUM(E55:E57)</f>
        <v>0</v>
      </c>
      <c r="F58" s="708">
        <f aca="true" t="shared" si="32" ref="F58:S58">SUM(F55:F57)</f>
        <v>0</v>
      </c>
      <c r="G58" s="708">
        <f t="shared" si="32"/>
        <v>0</v>
      </c>
      <c r="H58" s="708">
        <f t="shared" si="32"/>
        <v>0</v>
      </c>
      <c r="I58" s="708">
        <f t="shared" si="32"/>
        <v>0</v>
      </c>
      <c r="J58" s="708">
        <f t="shared" si="32"/>
        <v>0</v>
      </c>
      <c r="K58" s="708">
        <f t="shared" si="32"/>
        <v>0</v>
      </c>
      <c r="L58" s="708">
        <f t="shared" si="32"/>
        <v>0</v>
      </c>
      <c r="M58" s="708">
        <f t="shared" si="32"/>
        <v>0</v>
      </c>
      <c r="N58" s="708">
        <f t="shared" si="32"/>
        <v>0</v>
      </c>
      <c r="O58" s="708">
        <f t="shared" si="32"/>
        <v>0</v>
      </c>
      <c r="P58" s="708">
        <f t="shared" si="32"/>
        <v>0</v>
      </c>
      <c r="Q58" s="708">
        <f t="shared" si="32"/>
        <v>0</v>
      </c>
      <c r="R58" s="708">
        <f t="shared" si="32"/>
        <v>0</v>
      </c>
      <c r="S58" s="708">
        <f t="shared" si="32"/>
        <v>0</v>
      </c>
      <c r="T58" s="708">
        <f aca="true" t="shared" si="33" ref="T58:AC58">SUM(T55:T57)</f>
        <v>0</v>
      </c>
      <c r="U58" s="708">
        <f t="shared" si="33"/>
        <v>0</v>
      </c>
      <c r="V58" s="708">
        <f t="shared" si="33"/>
        <v>0</v>
      </c>
      <c r="W58" s="708">
        <f t="shared" si="33"/>
        <v>0</v>
      </c>
      <c r="X58" s="708">
        <f t="shared" si="33"/>
        <v>0</v>
      </c>
      <c r="Y58" s="708">
        <f t="shared" si="33"/>
        <v>0</v>
      </c>
      <c r="Z58" s="708">
        <f t="shared" si="33"/>
        <v>0</v>
      </c>
      <c r="AA58" s="708">
        <f t="shared" si="33"/>
        <v>0</v>
      </c>
      <c r="AB58" s="708">
        <f t="shared" si="33"/>
        <v>0</v>
      </c>
      <c r="AC58" s="709">
        <f t="shared" si="33"/>
        <v>0</v>
      </c>
      <c r="AE58" s="343"/>
    </row>
    <row r="59" spans="3:31" s="256" customFormat="1" ht="10.8" thickBot="1">
      <c r="C59" s="318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E59" s="349"/>
    </row>
    <row r="60" spans="2:34" s="256" customFormat="1" ht="12.75" customHeight="1">
      <c r="B60" s="493" t="s">
        <v>30</v>
      </c>
      <c r="C60" s="494" t="s">
        <v>111</v>
      </c>
      <c r="D60" s="494"/>
      <c r="E60" s="1095">
        <f>AC53+1</f>
        <v>2039</v>
      </c>
      <c r="F60" s="1070">
        <f aca="true" t="shared" si="34" ref="F60:S60">E60+1</f>
        <v>2040</v>
      </c>
      <c r="G60" s="1070">
        <f t="shared" si="34"/>
        <v>2041</v>
      </c>
      <c r="H60" s="1070">
        <f t="shared" si="34"/>
        <v>2042</v>
      </c>
      <c r="I60" s="1070">
        <f t="shared" si="34"/>
        <v>2043</v>
      </c>
      <c r="J60" s="1070">
        <f t="shared" si="34"/>
        <v>2044</v>
      </c>
      <c r="K60" s="1070">
        <f t="shared" si="34"/>
        <v>2045</v>
      </c>
      <c r="L60" s="1070">
        <f t="shared" si="34"/>
        <v>2046</v>
      </c>
      <c r="M60" s="1070">
        <f t="shared" si="34"/>
        <v>2047</v>
      </c>
      <c r="N60" s="1070">
        <f t="shared" si="34"/>
        <v>2048</v>
      </c>
      <c r="O60" s="1070">
        <f t="shared" si="34"/>
        <v>2049</v>
      </c>
      <c r="P60" s="1070">
        <f t="shared" si="34"/>
        <v>2050</v>
      </c>
      <c r="Q60" s="1070">
        <f t="shared" si="34"/>
        <v>2051</v>
      </c>
      <c r="R60" s="1070">
        <f t="shared" si="34"/>
        <v>2052</v>
      </c>
      <c r="S60" s="1070">
        <f t="shared" si="34"/>
        <v>2053</v>
      </c>
      <c r="T60" s="1070">
        <f aca="true" t="shared" si="35" ref="T60:AC60">S60+1</f>
        <v>2054</v>
      </c>
      <c r="U60" s="1070">
        <f t="shared" si="35"/>
        <v>2055</v>
      </c>
      <c r="V60" s="1070">
        <f t="shared" si="35"/>
        <v>2056</v>
      </c>
      <c r="W60" s="1070">
        <f t="shared" si="35"/>
        <v>2057</v>
      </c>
      <c r="X60" s="1070">
        <f t="shared" si="35"/>
        <v>2058</v>
      </c>
      <c r="Y60" s="1070">
        <f t="shared" si="35"/>
        <v>2059</v>
      </c>
      <c r="Z60" s="1070">
        <f t="shared" si="35"/>
        <v>2060</v>
      </c>
      <c r="AA60" s="1070">
        <f t="shared" si="35"/>
        <v>2061</v>
      </c>
      <c r="AB60" s="1070">
        <f t="shared" si="35"/>
        <v>2062</v>
      </c>
      <c r="AC60" s="1072">
        <f t="shared" si="35"/>
        <v>2063</v>
      </c>
      <c r="AD60" s="254"/>
      <c r="AE60" s="343"/>
      <c r="AF60" s="254"/>
      <c r="AG60" s="254"/>
      <c r="AH60" s="254"/>
    </row>
    <row r="61" spans="2:34" s="256" customFormat="1" ht="12.75" customHeight="1" thickBot="1">
      <c r="B61" s="496" t="s">
        <v>11</v>
      </c>
      <c r="C61" s="497"/>
      <c r="D61" s="710" t="s">
        <v>74</v>
      </c>
      <c r="E61" s="1096"/>
      <c r="F61" s="1071"/>
      <c r="G61" s="1071"/>
      <c r="H61" s="1071"/>
      <c r="I61" s="1071"/>
      <c r="J61" s="1071"/>
      <c r="K61" s="1071"/>
      <c r="L61" s="1071"/>
      <c r="M61" s="1071"/>
      <c r="N61" s="1071"/>
      <c r="O61" s="1071"/>
      <c r="P61" s="1071"/>
      <c r="Q61" s="1071"/>
      <c r="R61" s="1071"/>
      <c r="S61" s="1071"/>
      <c r="T61" s="1071"/>
      <c r="U61" s="1071"/>
      <c r="V61" s="1071"/>
      <c r="W61" s="1071"/>
      <c r="X61" s="1071"/>
      <c r="Y61" s="1071"/>
      <c r="Z61" s="1071"/>
      <c r="AA61" s="1071"/>
      <c r="AB61" s="1071"/>
      <c r="AC61" s="1073"/>
      <c r="AD61" s="254"/>
      <c r="AE61" s="343"/>
      <c r="AF61" s="254"/>
      <c r="AG61" s="254"/>
      <c r="AH61" s="254"/>
    </row>
    <row r="62" spans="2:31" s="256" customFormat="1" ht="12">
      <c r="B62" s="702"/>
      <c r="C62" s="703" t="s">
        <v>110</v>
      </c>
      <c r="D62" s="711"/>
      <c r="E62" s="500">
        <f>E16</f>
        <v>0</v>
      </c>
      <c r="F62" s="501">
        <f aca="true" t="shared" si="36" ref="F62:S62">F16</f>
        <v>0</v>
      </c>
      <c r="G62" s="501">
        <f t="shared" si="36"/>
        <v>0</v>
      </c>
      <c r="H62" s="501">
        <f t="shared" si="36"/>
        <v>0</v>
      </c>
      <c r="I62" s="501">
        <f t="shared" si="36"/>
        <v>0</v>
      </c>
      <c r="J62" s="501">
        <f t="shared" si="36"/>
        <v>0</v>
      </c>
      <c r="K62" s="501">
        <f t="shared" si="36"/>
        <v>0</v>
      </c>
      <c r="L62" s="501">
        <f t="shared" si="36"/>
        <v>0</v>
      </c>
      <c r="M62" s="501">
        <f t="shared" si="36"/>
        <v>0</v>
      </c>
      <c r="N62" s="501">
        <f t="shared" si="36"/>
        <v>0</v>
      </c>
      <c r="O62" s="501">
        <f t="shared" si="36"/>
        <v>0</v>
      </c>
      <c r="P62" s="501">
        <f t="shared" si="36"/>
        <v>0</v>
      </c>
      <c r="Q62" s="501">
        <f t="shared" si="36"/>
        <v>0</v>
      </c>
      <c r="R62" s="501">
        <f t="shared" si="36"/>
        <v>0</v>
      </c>
      <c r="S62" s="501">
        <f t="shared" si="36"/>
        <v>0</v>
      </c>
      <c r="T62" s="501">
        <f aca="true" t="shared" si="37" ref="T62:AC62">T16</f>
        <v>0</v>
      </c>
      <c r="U62" s="501">
        <f t="shared" si="37"/>
        <v>0</v>
      </c>
      <c r="V62" s="501">
        <f t="shared" si="37"/>
        <v>0</v>
      </c>
      <c r="W62" s="501">
        <f t="shared" si="37"/>
        <v>0</v>
      </c>
      <c r="X62" s="501">
        <f t="shared" si="37"/>
        <v>0</v>
      </c>
      <c r="Y62" s="501">
        <f t="shared" si="37"/>
        <v>0</v>
      </c>
      <c r="Z62" s="501">
        <f t="shared" si="37"/>
        <v>0</v>
      </c>
      <c r="AA62" s="501">
        <f t="shared" si="37"/>
        <v>0</v>
      </c>
      <c r="AB62" s="501">
        <f t="shared" si="37"/>
        <v>0</v>
      </c>
      <c r="AC62" s="502">
        <f t="shared" si="37"/>
        <v>0</v>
      </c>
      <c r="AE62" s="348"/>
    </row>
    <row r="63" spans="2:31" s="256" customFormat="1" ht="12">
      <c r="B63" s="702"/>
      <c r="C63" s="704" t="s">
        <v>193</v>
      </c>
      <c r="D63" s="711"/>
      <c r="E63" s="467">
        <f>E33</f>
        <v>0</v>
      </c>
      <c r="F63" s="468">
        <f aca="true" t="shared" si="38" ref="F63:S63">F33</f>
        <v>0</v>
      </c>
      <c r="G63" s="468">
        <f t="shared" si="38"/>
        <v>0</v>
      </c>
      <c r="H63" s="468">
        <f t="shared" si="38"/>
        <v>0</v>
      </c>
      <c r="I63" s="468">
        <f t="shared" si="38"/>
        <v>0</v>
      </c>
      <c r="J63" s="468">
        <f t="shared" si="38"/>
        <v>0</v>
      </c>
      <c r="K63" s="468">
        <f t="shared" si="38"/>
        <v>0</v>
      </c>
      <c r="L63" s="468">
        <f t="shared" si="38"/>
        <v>0</v>
      </c>
      <c r="M63" s="468">
        <f t="shared" si="38"/>
        <v>0</v>
      </c>
      <c r="N63" s="468">
        <f t="shared" si="38"/>
        <v>0</v>
      </c>
      <c r="O63" s="468">
        <f t="shared" si="38"/>
        <v>0</v>
      </c>
      <c r="P63" s="468">
        <f t="shared" si="38"/>
        <v>0</v>
      </c>
      <c r="Q63" s="468">
        <f t="shared" si="38"/>
        <v>0</v>
      </c>
      <c r="R63" s="468">
        <f t="shared" si="38"/>
        <v>0</v>
      </c>
      <c r="S63" s="468">
        <f t="shared" si="38"/>
        <v>0</v>
      </c>
      <c r="T63" s="468">
        <f aca="true" t="shared" si="39" ref="T63:AC63">T33</f>
        <v>0</v>
      </c>
      <c r="U63" s="468">
        <f t="shared" si="39"/>
        <v>0</v>
      </c>
      <c r="V63" s="468">
        <f t="shared" si="39"/>
        <v>0</v>
      </c>
      <c r="W63" s="468">
        <f t="shared" si="39"/>
        <v>0</v>
      </c>
      <c r="X63" s="468">
        <f t="shared" si="39"/>
        <v>0</v>
      </c>
      <c r="Y63" s="468">
        <f t="shared" si="39"/>
        <v>0</v>
      </c>
      <c r="Z63" s="468">
        <f t="shared" si="39"/>
        <v>0</v>
      </c>
      <c r="AA63" s="468">
        <f t="shared" si="39"/>
        <v>0</v>
      </c>
      <c r="AB63" s="468">
        <f t="shared" si="39"/>
        <v>0</v>
      </c>
      <c r="AC63" s="469">
        <f t="shared" si="39"/>
        <v>0</v>
      </c>
      <c r="AE63" s="348"/>
    </row>
    <row r="64" spans="2:31" s="256" customFormat="1" ht="12">
      <c r="B64" s="705"/>
      <c r="C64" s="706" t="s">
        <v>191</v>
      </c>
      <c r="D64" s="712"/>
      <c r="E64" s="504">
        <f>E50</f>
        <v>0</v>
      </c>
      <c r="F64" s="505">
        <f aca="true" t="shared" si="40" ref="F64:S64">F50</f>
        <v>0</v>
      </c>
      <c r="G64" s="505">
        <f t="shared" si="40"/>
        <v>0</v>
      </c>
      <c r="H64" s="505">
        <f t="shared" si="40"/>
        <v>0</v>
      </c>
      <c r="I64" s="505">
        <f t="shared" si="40"/>
        <v>0</v>
      </c>
      <c r="J64" s="505">
        <f t="shared" si="40"/>
        <v>0</v>
      </c>
      <c r="K64" s="505">
        <f t="shared" si="40"/>
        <v>0</v>
      </c>
      <c r="L64" s="505">
        <f t="shared" si="40"/>
        <v>0</v>
      </c>
      <c r="M64" s="505">
        <f t="shared" si="40"/>
        <v>0</v>
      </c>
      <c r="N64" s="505">
        <f t="shared" si="40"/>
        <v>0</v>
      </c>
      <c r="O64" s="505">
        <f t="shared" si="40"/>
        <v>0</v>
      </c>
      <c r="P64" s="505">
        <f t="shared" si="40"/>
        <v>0</v>
      </c>
      <c r="Q64" s="505">
        <f t="shared" si="40"/>
        <v>0</v>
      </c>
      <c r="R64" s="505">
        <f t="shared" si="40"/>
        <v>0</v>
      </c>
      <c r="S64" s="505">
        <f t="shared" si="40"/>
        <v>0</v>
      </c>
      <c r="T64" s="505">
        <f aca="true" t="shared" si="41" ref="T64:AC64">T50</f>
        <v>0</v>
      </c>
      <c r="U64" s="505">
        <f t="shared" si="41"/>
        <v>0</v>
      </c>
      <c r="V64" s="505">
        <f t="shared" si="41"/>
        <v>0</v>
      </c>
      <c r="W64" s="505">
        <f t="shared" si="41"/>
        <v>0</v>
      </c>
      <c r="X64" s="505">
        <f t="shared" si="41"/>
        <v>0</v>
      </c>
      <c r="Y64" s="505">
        <f t="shared" si="41"/>
        <v>0</v>
      </c>
      <c r="Z64" s="505">
        <f t="shared" si="41"/>
        <v>0</v>
      </c>
      <c r="AA64" s="505">
        <f t="shared" si="41"/>
        <v>0</v>
      </c>
      <c r="AB64" s="505">
        <f t="shared" si="41"/>
        <v>0</v>
      </c>
      <c r="AC64" s="506">
        <f t="shared" si="41"/>
        <v>0</v>
      </c>
      <c r="AE64" s="353"/>
    </row>
    <row r="65" spans="2:31" s="256" customFormat="1" ht="12.6" thickBot="1">
      <c r="B65" s="683"/>
      <c r="C65" s="617" t="s">
        <v>112</v>
      </c>
      <c r="D65" s="713"/>
      <c r="E65" s="707">
        <f aca="true" t="shared" si="42" ref="E65:S65">SUM(E62:E64)</f>
        <v>0</v>
      </c>
      <c r="F65" s="708">
        <f t="shared" si="42"/>
        <v>0</v>
      </c>
      <c r="G65" s="708">
        <f t="shared" si="42"/>
        <v>0</v>
      </c>
      <c r="H65" s="708">
        <f t="shared" si="42"/>
        <v>0</v>
      </c>
      <c r="I65" s="708">
        <f t="shared" si="42"/>
        <v>0</v>
      </c>
      <c r="J65" s="708">
        <f t="shared" si="42"/>
        <v>0</v>
      </c>
      <c r="K65" s="708">
        <f t="shared" si="42"/>
        <v>0</v>
      </c>
      <c r="L65" s="708">
        <f t="shared" si="42"/>
        <v>0</v>
      </c>
      <c r="M65" s="708">
        <f t="shared" si="42"/>
        <v>0</v>
      </c>
      <c r="N65" s="708">
        <f t="shared" si="42"/>
        <v>0</v>
      </c>
      <c r="O65" s="708">
        <f t="shared" si="42"/>
        <v>0</v>
      </c>
      <c r="P65" s="708">
        <f t="shared" si="42"/>
        <v>0</v>
      </c>
      <c r="Q65" s="708">
        <f t="shared" si="42"/>
        <v>0</v>
      </c>
      <c r="R65" s="708">
        <f t="shared" si="42"/>
        <v>0</v>
      </c>
      <c r="S65" s="708">
        <f t="shared" si="42"/>
        <v>0</v>
      </c>
      <c r="T65" s="708">
        <f aca="true" t="shared" si="43" ref="T65:AC65">SUM(T62:T64)</f>
        <v>0</v>
      </c>
      <c r="U65" s="708">
        <f t="shared" si="43"/>
        <v>0</v>
      </c>
      <c r="V65" s="708">
        <f t="shared" si="43"/>
        <v>0</v>
      </c>
      <c r="W65" s="708">
        <f t="shared" si="43"/>
        <v>0</v>
      </c>
      <c r="X65" s="708">
        <f t="shared" si="43"/>
        <v>0</v>
      </c>
      <c r="Y65" s="708">
        <f t="shared" si="43"/>
        <v>0</v>
      </c>
      <c r="Z65" s="708">
        <f t="shared" si="43"/>
        <v>0</v>
      </c>
      <c r="AA65" s="708">
        <f t="shared" si="43"/>
        <v>0</v>
      </c>
      <c r="AB65" s="708">
        <f t="shared" si="43"/>
        <v>0</v>
      </c>
      <c r="AC65" s="709">
        <f t="shared" si="43"/>
        <v>0</v>
      </c>
      <c r="AE65" s="343"/>
    </row>
    <row r="67" ht="10.8" thickBot="1"/>
    <row r="68" spans="2:4" ht="12">
      <c r="B68" s="508"/>
      <c r="C68" s="714" t="s">
        <v>109</v>
      </c>
      <c r="D68" s="715">
        <f>D8</f>
        <v>0</v>
      </c>
    </row>
    <row r="69" spans="2:4" ht="12">
      <c r="B69" s="511"/>
      <c r="C69" s="716" t="s">
        <v>192</v>
      </c>
      <c r="D69" s="717">
        <f>D25</f>
        <v>0</v>
      </c>
    </row>
    <row r="70" spans="2:4" ht="12">
      <c r="B70" s="511"/>
      <c r="C70" s="716" t="s">
        <v>190</v>
      </c>
      <c r="D70" s="718">
        <f>D42</f>
        <v>0</v>
      </c>
    </row>
    <row r="71" spans="2:16" ht="13.8" thickBot="1">
      <c r="B71" s="719"/>
      <c r="C71" s="720" t="s">
        <v>111</v>
      </c>
      <c r="D71" s="721">
        <f>D58</f>
        <v>0</v>
      </c>
      <c r="E71" s="354"/>
      <c r="F71" s="354"/>
      <c r="G71" s="354"/>
      <c r="H71" s="354"/>
      <c r="I71" s="354"/>
      <c r="J71" s="354"/>
      <c r="K71" s="354"/>
      <c r="L71" s="354"/>
      <c r="M71" s="354"/>
      <c r="N71" s="354"/>
      <c r="O71" s="354"/>
      <c r="P71" s="256"/>
    </row>
    <row r="72" spans="2:8" ht="10.8" thickBot="1">
      <c r="B72" s="355"/>
      <c r="C72" s="355"/>
      <c r="D72" s="355"/>
      <c r="E72" s="355"/>
      <c r="F72" s="355"/>
      <c r="G72" s="355"/>
      <c r="H72" s="355"/>
    </row>
    <row r="73" spans="2:14" ht="13.5" customHeight="1" thickBot="1">
      <c r="B73" s="355"/>
      <c r="C73" s="355"/>
      <c r="D73" s="355"/>
      <c r="E73" s="1141" t="s">
        <v>206</v>
      </c>
      <c r="F73" s="1142"/>
      <c r="G73" s="1142"/>
      <c r="H73" s="1142"/>
      <c r="I73" s="1143"/>
      <c r="J73" s="256"/>
      <c r="K73" s="1111" t="s">
        <v>343</v>
      </c>
      <c r="L73" s="1112"/>
      <c r="M73" s="1112"/>
      <c r="N73" s="1113"/>
    </row>
    <row r="74" spans="2:14" ht="12.75" customHeight="1" thickBot="1">
      <c r="B74" s="722" t="s">
        <v>221</v>
      </c>
      <c r="C74" s="723"/>
      <c r="D74" s="724"/>
      <c r="E74" s="725">
        <v>2002</v>
      </c>
      <c r="F74" s="726">
        <v>2002</v>
      </c>
      <c r="G74" s="725">
        <v>2012</v>
      </c>
      <c r="H74" s="727">
        <v>2012</v>
      </c>
      <c r="I74" s="727">
        <f>'0 Úvod'!D19</f>
        <v>2014</v>
      </c>
      <c r="J74" s="356"/>
      <c r="K74" s="1114"/>
      <c r="L74" s="1115"/>
      <c r="M74" s="1115"/>
      <c r="N74" s="1116"/>
    </row>
    <row r="75" spans="2:14" ht="13.2" customHeight="1">
      <c r="B75" s="1102" t="s">
        <v>113</v>
      </c>
      <c r="C75" s="1103"/>
      <c r="D75" s="1104"/>
      <c r="E75" s="728" t="s">
        <v>114</v>
      </c>
      <c r="F75" s="729" t="s">
        <v>115</v>
      </c>
      <c r="G75" s="728" t="s">
        <v>114</v>
      </c>
      <c r="H75" s="729" t="s">
        <v>115</v>
      </c>
      <c r="I75" s="737" t="s">
        <v>115</v>
      </c>
      <c r="J75" s="356"/>
      <c r="K75" s="738" t="s">
        <v>297</v>
      </c>
      <c r="L75" s="739" t="s">
        <v>298</v>
      </c>
      <c r="M75" s="739" t="s">
        <v>207</v>
      </c>
      <c r="N75" s="740" t="s">
        <v>261</v>
      </c>
    </row>
    <row r="76" spans="2:14" ht="11.4">
      <c r="B76" s="1144" t="s">
        <v>194</v>
      </c>
      <c r="C76" s="1145"/>
      <c r="D76" s="730" t="s">
        <v>29</v>
      </c>
      <c r="E76" s="731">
        <v>11.45</v>
      </c>
      <c r="F76" s="732">
        <v>352.8</v>
      </c>
      <c r="G76" s="731">
        <v>21.24</v>
      </c>
      <c r="H76" s="732">
        <v>524.1</v>
      </c>
      <c r="I76" s="357"/>
      <c r="J76" s="358"/>
      <c r="K76" s="359"/>
      <c r="L76" s="360"/>
      <c r="M76" s="360">
        <v>0.05</v>
      </c>
      <c r="N76" s="361"/>
    </row>
    <row r="77" spans="2:14" ht="11.4">
      <c r="B77" s="1146"/>
      <c r="C77" s="1147"/>
      <c r="D77" s="730" t="s">
        <v>116</v>
      </c>
      <c r="E77" s="731">
        <v>14.27</v>
      </c>
      <c r="F77" s="732">
        <v>439.7</v>
      </c>
      <c r="G77" s="731">
        <v>26.47</v>
      </c>
      <c r="H77" s="732">
        <v>653.2</v>
      </c>
      <c r="I77" s="357"/>
      <c r="J77" s="358"/>
      <c r="K77" s="359">
        <v>0.05</v>
      </c>
      <c r="L77" s="360">
        <v>0.05</v>
      </c>
      <c r="M77" s="360"/>
      <c r="N77" s="361">
        <v>0.05</v>
      </c>
    </row>
    <row r="78" spans="2:14" ht="11.4">
      <c r="B78" s="1131" t="s">
        <v>195</v>
      </c>
      <c r="C78" s="1134" t="s">
        <v>122</v>
      </c>
      <c r="D78" s="730" t="s">
        <v>29</v>
      </c>
      <c r="E78" s="731">
        <v>4.13</v>
      </c>
      <c r="F78" s="732">
        <v>127.2</v>
      </c>
      <c r="G78" s="731">
        <v>7.66</v>
      </c>
      <c r="H78" s="732">
        <v>189.1</v>
      </c>
      <c r="I78" s="357"/>
      <c r="J78" s="358"/>
      <c r="K78" s="359"/>
      <c r="L78" s="360"/>
      <c r="M78" s="362">
        <f>95%/4</f>
        <v>0.2375</v>
      </c>
      <c r="N78" s="361"/>
    </row>
    <row r="79" spans="2:14" ht="11.4">
      <c r="B79" s="1132"/>
      <c r="C79" s="1135"/>
      <c r="D79" s="730" t="s">
        <v>116</v>
      </c>
      <c r="E79" s="731">
        <v>5.75</v>
      </c>
      <c r="F79" s="732">
        <v>177.2</v>
      </c>
      <c r="G79" s="731">
        <v>10.67</v>
      </c>
      <c r="H79" s="732">
        <v>263.2</v>
      </c>
      <c r="I79" s="357"/>
      <c r="J79" s="358"/>
      <c r="K79" s="363">
        <f>95%/2</f>
        <v>0.475</v>
      </c>
      <c r="L79" s="360"/>
      <c r="M79" s="360"/>
      <c r="N79" s="364">
        <f>95%/4</f>
        <v>0.2375</v>
      </c>
    </row>
    <row r="80" spans="2:14" ht="11.4">
      <c r="B80" s="1132"/>
      <c r="C80" s="1134" t="s">
        <v>123</v>
      </c>
      <c r="D80" s="730" t="s">
        <v>29</v>
      </c>
      <c r="E80" s="731">
        <v>5.31</v>
      </c>
      <c r="F80" s="732">
        <v>163.6</v>
      </c>
      <c r="G80" s="731">
        <v>9.85</v>
      </c>
      <c r="H80" s="732">
        <v>243.1</v>
      </c>
      <c r="I80" s="357"/>
      <c r="J80" s="358"/>
      <c r="K80" s="359"/>
      <c r="L80" s="360"/>
      <c r="M80" s="362">
        <f>95%/4</f>
        <v>0.2375</v>
      </c>
      <c r="N80" s="361"/>
    </row>
    <row r="81" spans="2:14" ht="11.4">
      <c r="B81" s="1132"/>
      <c r="C81" s="1135"/>
      <c r="D81" s="730" t="s">
        <v>116</v>
      </c>
      <c r="E81" s="731">
        <v>7.38</v>
      </c>
      <c r="F81" s="732">
        <v>227.4</v>
      </c>
      <c r="G81" s="731">
        <v>13.69</v>
      </c>
      <c r="H81" s="732">
        <v>337.8</v>
      </c>
      <c r="I81" s="357"/>
      <c r="J81" s="365"/>
      <c r="K81" s="359"/>
      <c r="L81" s="362">
        <f>95%/2</f>
        <v>0.475</v>
      </c>
      <c r="M81" s="360"/>
      <c r="N81" s="364">
        <f>95%/4</f>
        <v>0.2375</v>
      </c>
    </row>
    <row r="82" spans="2:14" ht="11.4">
      <c r="B82" s="1132"/>
      <c r="C82" s="1134" t="s">
        <v>124</v>
      </c>
      <c r="D82" s="730" t="s">
        <v>29</v>
      </c>
      <c r="E82" s="731">
        <v>3.46</v>
      </c>
      <c r="F82" s="732">
        <v>106.6</v>
      </c>
      <c r="G82" s="731">
        <v>6.42</v>
      </c>
      <c r="H82" s="732">
        <v>158.4</v>
      </c>
      <c r="I82" s="357"/>
      <c r="J82" s="256"/>
      <c r="K82" s="359"/>
      <c r="L82" s="360"/>
      <c r="M82" s="362">
        <f>95%/4</f>
        <v>0.2375</v>
      </c>
      <c r="N82" s="361"/>
    </row>
    <row r="83" spans="2:14" ht="11.4">
      <c r="B83" s="1132"/>
      <c r="C83" s="1135"/>
      <c r="D83" s="730" t="s">
        <v>116</v>
      </c>
      <c r="E83" s="731">
        <v>4.82</v>
      </c>
      <c r="F83" s="732">
        <v>148.5</v>
      </c>
      <c r="G83" s="731">
        <v>8.94</v>
      </c>
      <c r="H83" s="732">
        <v>220.6</v>
      </c>
      <c r="I83" s="357"/>
      <c r="K83" s="363">
        <f>95%/2</f>
        <v>0.475</v>
      </c>
      <c r="L83" s="360"/>
      <c r="M83" s="360"/>
      <c r="N83" s="364">
        <f>95%/4</f>
        <v>0.2375</v>
      </c>
    </row>
    <row r="84" spans="2:14" ht="11.4">
      <c r="B84" s="1132"/>
      <c r="C84" s="1134" t="s">
        <v>125</v>
      </c>
      <c r="D84" s="730" t="s">
        <v>29</v>
      </c>
      <c r="E84" s="731">
        <v>4.45</v>
      </c>
      <c r="F84" s="732">
        <v>137.1</v>
      </c>
      <c r="G84" s="731">
        <v>826</v>
      </c>
      <c r="H84" s="732">
        <v>203.7</v>
      </c>
      <c r="I84" s="357"/>
      <c r="K84" s="359"/>
      <c r="L84" s="360"/>
      <c r="M84" s="362">
        <f>95%/4</f>
        <v>0.2375</v>
      </c>
      <c r="N84" s="361"/>
    </row>
    <row r="85" spans="2:14" ht="12" thickBot="1">
      <c r="B85" s="1133"/>
      <c r="C85" s="1136"/>
      <c r="D85" s="733" t="s">
        <v>116</v>
      </c>
      <c r="E85" s="734">
        <v>6.18</v>
      </c>
      <c r="F85" s="735">
        <v>190.4</v>
      </c>
      <c r="G85" s="734">
        <v>11.46</v>
      </c>
      <c r="H85" s="735">
        <v>282.9</v>
      </c>
      <c r="I85" s="357"/>
      <c r="K85" s="359"/>
      <c r="L85" s="362">
        <f>95%/2</f>
        <v>0.475</v>
      </c>
      <c r="M85" s="360"/>
      <c r="N85" s="364">
        <f>95%/4</f>
        <v>0.2375</v>
      </c>
    </row>
    <row r="86" spans="2:14" ht="13.2" customHeight="1" thickBot="1">
      <c r="B86" s="1105" t="s">
        <v>121</v>
      </c>
      <c r="C86" s="1106"/>
      <c r="D86" s="736"/>
      <c r="E86" s="728" t="s">
        <v>117</v>
      </c>
      <c r="F86" s="729" t="s">
        <v>118</v>
      </c>
      <c r="G86" s="728" t="s">
        <v>117</v>
      </c>
      <c r="H86" s="729" t="s">
        <v>118</v>
      </c>
      <c r="I86" s="737" t="s">
        <v>118</v>
      </c>
      <c r="K86" s="741">
        <f>SUMPRODUCT($I$76:$I$85,K76:K85)</f>
        <v>0</v>
      </c>
      <c r="L86" s="742">
        <f>SUMPRODUCT($I$76:$I$85,L76:L85)</f>
        <v>0</v>
      </c>
      <c r="M86" s="742">
        <f>SUMPRODUCT($I$76:$I$85,M76:M85)</f>
        <v>0</v>
      </c>
      <c r="N86" s="743">
        <f>SUMPRODUCT($I$76:$I$85,N76:N85)</f>
        <v>0</v>
      </c>
    </row>
    <row r="87" spans="2:9" ht="11.4" customHeight="1">
      <c r="B87" s="1107"/>
      <c r="C87" s="1108"/>
      <c r="D87" s="730" t="s">
        <v>119</v>
      </c>
      <c r="E87" s="731">
        <v>2.06</v>
      </c>
      <c r="F87" s="732">
        <v>63.47</v>
      </c>
      <c r="G87" s="731">
        <v>3.82</v>
      </c>
      <c r="H87" s="732">
        <v>94.3</v>
      </c>
      <c r="I87" s="357"/>
    </row>
    <row r="88" spans="2:9" ht="12" customHeight="1" thickBot="1">
      <c r="B88" s="1109"/>
      <c r="C88" s="1110"/>
      <c r="D88" s="733" t="s">
        <v>120</v>
      </c>
      <c r="E88" s="734">
        <v>0.84</v>
      </c>
      <c r="F88" s="735">
        <v>25.88</v>
      </c>
      <c r="G88" s="734">
        <v>1.56</v>
      </c>
      <c r="H88" s="735">
        <v>38.45</v>
      </c>
      <c r="I88" s="366"/>
    </row>
    <row r="89" spans="2:6" ht="12">
      <c r="B89" s="744" t="s">
        <v>126</v>
      </c>
      <c r="C89" s="88"/>
      <c r="D89" s="88"/>
      <c r="E89" s="88"/>
      <c r="F89" s="88"/>
    </row>
    <row r="90" ht="11.4">
      <c r="B90" s="528" t="s">
        <v>371</v>
      </c>
    </row>
    <row r="92" ht="10.8" thickBot="1"/>
    <row r="93" spans="1:29" ht="13.2">
      <c r="A93" s="81"/>
      <c r="B93" s="105" t="s">
        <v>222</v>
      </c>
      <c r="C93" s="529" t="s">
        <v>223</v>
      </c>
      <c r="D93" s="453"/>
      <c r="E93" s="1064">
        <f>E2</f>
        <v>2014</v>
      </c>
      <c r="F93" s="1064">
        <f aca="true" t="shared" si="44" ref="F93:S93">E93+1</f>
        <v>2015</v>
      </c>
      <c r="G93" s="1064">
        <f t="shared" si="44"/>
        <v>2016</v>
      </c>
      <c r="H93" s="1064">
        <f t="shared" si="44"/>
        <v>2017</v>
      </c>
      <c r="I93" s="1064">
        <f t="shared" si="44"/>
        <v>2018</v>
      </c>
      <c r="J93" s="1064">
        <f t="shared" si="44"/>
        <v>2019</v>
      </c>
      <c r="K93" s="1064">
        <f t="shared" si="44"/>
        <v>2020</v>
      </c>
      <c r="L93" s="1064">
        <f t="shared" si="44"/>
        <v>2021</v>
      </c>
      <c r="M93" s="1064">
        <f t="shared" si="44"/>
        <v>2022</v>
      </c>
      <c r="N93" s="1064">
        <f t="shared" si="44"/>
        <v>2023</v>
      </c>
      <c r="O93" s="1064">
        <f t="shared" si="44"/>
        <v>2024</v>
      </c>
      <c r="P93" s="1064">
        <f t="shared" si="44"/>
        <v>2025</v>
      </c>
      <c r="Q93" s="1064">
        <f t="shared" si="44"/>
        <v>2026</v>
      </c>
      <c r="R93" s="1064">
        <f t="shared" si="44"/>
        <v>2027</v>
      </c>
      <c r="S93" s="1064">
        <f t="shared" si="44"/>
        <v>2028</v>
      </c>
      <c r="T93" s="1064">
        <f aca="true" t="shared" si="45" ref="T93:AC93">S93+1</f>
        <v>2029</v>
      </c>
      <c r="U93" s="1064">
        <f t="shared" si="45"/>
        <v>2030</v>
      </c>
      <c r="V93" s="1064">
        <f t="shared" si="45"/>
        <v>2031</v>
      </c>
      <c r="W93" s="1064">
        <f t="shared" si="45"/>
        <v>2032</v>
      </c>
      <c r="X93" s="1064">
        <f t="shared" si="45"/>
        <v>2033</v>
      </c>
      <c r="Y93" s="1064">
        <f t="shared" si="45"/>
        <v>2034</v>
      </c>
      <c r="Z93" s="1064">
        <f t="shared" si="45"/>
        <v>2035</v>
      </c>
      <c r="AA93" s="1064">
        <f t="shared" si="45"/>
        <v>2036</v>
      </c>
      <c r="AB93" s="1064">
        <f t="shared" si="45"/>
        <v>2037</v>
      </c>
      <c r="AC93" s="1078">
        <f t="shared" si="45"/>
        <v>2038</v>
      </c>
    </row>
    <row r="94" spans="1:29" ht="13.8" thickBot="1">
      <c r="A94" s="81"/>
      <c r="B94" s="454" t="s">
        <v>9</v>
      </c>
      <c r="C94" s="455"/>
      <c r="D94" s="456" t="s">
        <v>74</v>
      </c>
      <c r="E94" s="1065"/>
      <c r="F94" s="1065"/>
      <c r="G94" s="1065"/>
      <c r="H94" s="1065"/>
      <c r="I94" s="1065"/>
      <c r="J94" s="1065"/>
      <c r="K94" s="1065"/>
      <c r="L94" s="1065"/>
      <c r="M94" s="1065"/>
      <c r="N94" s="1065"/>
      <c r="O94" s="1065"/>
      <c r="P94" s="1065"/>
      <c r="Q94" s="1065"/>
      <c r="R94" s="1065"/>
      <c r="S94" s="1065"/>
      <c r="T94" s="1065"/>
      <c r="U94" s="1065"/>
      <c r="V94" s="1065"/>
      <c r="W94" s="1065"/>
      <c r="X94" s="1065"/>
      <c r="Y94" s="1065"/>
      <c r="Z94" s="1065"/>
      <c r="AA94" s="1065"/>
      <c r="AB94" s="1065"/>
      <c r="AC94" s="1079"/>
    </row>
    <row r="95" spans="1:29" ht="11.4">
      <c r="A95" s="81"/>
      <c r="B95" s="1129" t="s">
        <v>224</v>
      </c>
      <c r="C95" s="458" t="s">
        <v>105</v>
      </c>
      <c r="D95" s="745">
        <f aca="true" t="shared" si="46" ref="D95:D101">SUM(E95:AC95,E105:AC105)</f>
        <v>0</v>
      </c>
      <c r="E95" s="15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288"/>
    </row>
    <row r="96" spans="1:29" ht="11.4">
      <c r="A96" s="81"/>
      <c r="B96" s="1128"/>
      <c r="C96" s="746" t="s">
        <v>106</v>
      </c>
      <c r="D96" s="747">
        <f t="shared" si="46"/>
        <v>0</v>
      </c>
      <c r="E96" s="5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10"/>
    </row>
    <row r="97" spans="1:29" ht="11.4">
      <c r="A97" s="81"/>
      <c r="B97" s="1127" t="s">
        <v>225</v>
      </c>
      <c r="C97" s="458" t="s">
        <v>105</v>
      </c>
      <c r="D97" s="748">
        <f t="shared" si="46"/>
        <v>0</v>
      </c>
      <c r="E97" s="17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367"/>
    </row>
    <row r="98" spans="1:29" ht="11.4">
      <c r="A98" s="81"/>
      <c r="B98" s="1128"/>
      <c r="C98" s="746" t="s">
        <v>106</v>
      </c>
      <c r="D98" s="747">
        <f t="shared" si="46"/>
        <v>0</v>
      </c>
      <c r="E98" s="5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7"/>
    </row>
    <row r="99" spans="1:29" ht="11.4">
      <c r="A99" s="81"/>
      <c r="B99" s="1130" t="s">
        <v>226</v>
      </c>
      <c r="C99" s="368" t="s">
        <v>207</v>
      </c>
      <c r="D99" s="748">
        <f t="shared" si="46"/>
        <v>0</v>
      </c>
      <c r="E99" s="2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4"/>
    </row>
    <row r="100" spans="1:29" ht="11.4">
      <c r="A100" s="81"/>
      <c r="B100" s="1128"/>
      <c r="C100" s="368" t="s">
        <v>261</v>
      </c>
      <c r="D100" s="749">
        <f t="shared" si="46"/>
        <v>0</v>
      </c>
      <c r="E100" s="2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4"/>
    </row>
    <row r="101" spans="1:29" ht="12.6" thickBot="1">
      <c r="A101" s="81"/>
      <c r="B101" s="464"/>
      <c r="C101" s="465" t="s">
        <v>223</v>
      </c>
      <c r="D101" s="750">
        <f t="shared" si="46"/>
        <v>0</v>
      </c>
      <c r="E101" s="470">
        <f aca="true" t="shared" si="47" ref="E101:S101">SUM(E95:E100)</f>
        <v>0</v>
      </c>
      <c r="F101" s="471">
        <f t="shared" si="47"/>
        <v>0</v>
      </c>
      <c r="G101" s="471">
        <f t="shared" si="47"/>
        <v>0</v>
      </c>
      <c r="H101" s="471">
        <f t="shared" si="47"/>
        <v>0</v>
      </c>
      <c r="I101" s="471">
        <f t="shared" si="47"/>
        <v>0</v>
      </c>
      <c r="J101" s="471">
        <f t="shared" si="47"/>
        <v>0</v>
      </c>
      <c r="K101" s="471">
        <f t="shared" si="47"/>
        <v>0</v>
      </c>
      <c r="L101" s="471">
        <f t="shared" si="47"/>
        <v>0</v>
      </c>
      <c r="M101" s="471">
        <f t="shared" si="47"/>
        <v>0</v>
      </c>
      <c r="N101" s="471">
        <f t="shared" si="47"/>
        <v>0</v>
      </c>
      <c r="O101" s="471">
        <f t="shared" si="47"/>
        <v>0</v>
      </c>
      <c r="P101" s="471">
        <f t="shared" si="47"/>
        <v>0</v>
      </c>
      <c r="Q101" s="471">
        <f t="shared" si="47"/>
        <v>0</v>
      </c>
      <c r="R101" s="471">
        <f t="shared" si="47"/>
        <v>0</v>
      </c>
      <c r="S101" s="471">
        <f t="shared" si="47"/>
        <v>0</v>
      </c>
      <c r="T101" s="471">
        <f aca="true" t="shared" si="48" ref="T101:AC101">SUM(T95:T100)</f>
        <v>0</v>
      </c>
      <c r="U101" s="471">
        <f t="shared" si="48"/>
        <v>0</v>
      </c>
      <c r="V101" s="471">
        <f t="shared" si="48"/>
        <v>0</v>
      </c>
      <c r="W101" s="471">
        <f t="shared" si="48"/>
        <v>0</v>
      </c>
      <c r="X101" s="471">
        <f t="shared" si="48"/>
        <v>0</v>
      </c>
      <c r="Y101" s="471">
        <f t="shared" si="48"/>
        <v>0</v>
      </c>
      <c r="Z101" s="471">
        <f t="shared" si="48"/>
        <v>0</v>
      </c>
      <c r="AA101" s="471">
        <f t="shared" si="48"/>
        <v>0</v>
      </c>
      <c r="AB101" s="471">
        <f t="shared" si="48"/>
        <v>0</v>
      </c>
      <c r="AC101" s="490">
        <f t="shared" si="48"/>
        <v>0</v>
      </c>
    </row>
    <row r="102" spans="1:29" ht="10.8" thickBot="1">
      <c r="A102" s="81"/>
      <c r="B102" s="289"/>
      <c r="C102" s="257"/>
      <c r="D102" s="1"/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  <c r="R102" s="252"/>
      <c r="S102" s="252"/>
      <c r="T102" s="252"/>
      <c r="U102" s="252"/>
      <c r="V102" s="252"/>
      <c r="W102" s="252"/>
      <c r="X102" s="252"/>
      <c r="Y102" s="252"/>
      <c r="Z102" s="252"/>
      <c r="AA102" s="252"/>
      <c r="AB102" s="252"/>
      <c r="AC102" s="252"/>
    </row>
    <row r="103" spans="1:29" ht="13.2">
      <c r="A103" s="81"/>
      <c r="B103" s="105" t="str">
        <f>B93</f>
        <v>5.6.</v>
      </c>
      <c r="C103" s="106" t="str">
        <f>C93</f>
        <v>Celkové oshod</v>
      </c>
      <c r="D103" s="473"/>
      <c r="E103" s="1066">
        <f>AC93+1</f>
        <v>2039</v>
      </c>
      <c r="F103" s="1064">
        <f aca="true" t="shared" si="49" ref="F103:S103">E103+1</f>
        <v>2040</v>
      </c>
      <c r="G103" s="1064">
        <f t="shared" si="49"/>
        <v>2041</v>
      </c>
      <c r="H103" s="1064">
        <f t="shared" si="49"/>
        <v>2042</v>
      </c>
      <c r="I103" s="1064">
        <f t="shared" si="49"/>
        <v>2043</v>
      </c>
      <c r="J103" s="1064">
        <f t="shared" si="49"/>
        <v>2044</v>
      </c>
      <c r="K103" s="1064">
        <f t="shared" si="49"/>
        <v>2045</v>
      </c>
      <c r="L103" s="1064">
        <f t="shared" si="49"/>
        <v>2046</v>
      </c>
      <c r="M103" s="1064">
        <f t="shared" si="49"/>
        <v>2047</v>
      </c>
      <c r="N103" s="1064">
        <f t="shared" si="49"/>
        <v>2048</v>
      </c>
      <c r="O103" s="1064">
        <f t="shared" si="49"/>
        <v>2049</v>
      </c>
      <c r="P103" s="1064">
        <f t="shared" si="49"/>
        <v>2050</v>
      </c>
      <c r="Q103" s="1064">
        <f t="shared" si="49"/>
        <v>2051</v>
      </c>
      <c r="R103" s="1064">
        <f t="shared" si="49"/>
        <v>2052</v>
      </c>
      <c r="S103" s="1064">
        <f t="shared" si="49"/>
        <v>2053</v>
      </c>
      <c r="T103" s="1064">
        <f aca="true" t="shared" si="50" ref="T103:AC103">S103+1</f>
        <v>2054</v>
      </c>
      <c r="U103" s="1064">
        <f t="shared" si="50"/>
        <v>2055</v>
      </c>
      <c r="V103" s="1064">
        <f t="shared" si="50"/>
        <v>2056</v>
      </c>
      <c r="W103" s="1064">
        <f t="shared" si="50"/>
        <v>2057</v>
      </c>
      <c r="X103" s="1064">
        <f t="shared" si="50"/>
        <v>2058</v>
      </c>
      <c r="Y103" s="1064">
        <f t="shared" si="50"/>
        <v>2059</v>
      </c>
      <c r="Z103" s="1064">
        <f t="shared" si="50"/>
        <v>2060</v>
      </c>
      <c r="AA103" s="1064">
        <f t="shared" si="50"/>
        <v>2061</v>
      </c>
      <c r="AB103" s="1064">
        <f t="shared" si="50"/>
        <v>2062</v>
      </c>
      <c r="AC103" s="1078">
        <f t="shared" si="50"/>
        <v>2063</v>
      </c>
    </row>
    <row r="104" spans="1:29" ht="13.8" thickBot="1">
      <c r="A104" s="81"/>
      <c r="B104" s="454" t="s">
        <v>11</v>
      </c>
      <c r="C104" s="455"/>
      <c r="D104" s="474"/>
      <c r="E104" s="1067"/>
      <c r="F104" s="1065"/>
      <c r="G104" s="1065"/>
      <c r="H104" s="1065"/>
      <c r="I104" s="1065"/>
      <c r="J104" s="1065"/>
      <c r="K104" s="1065"/>
      <c r="L104" s="1065"/>
      <c r="M104" s="1065"/>
      <c r="N104" s="1065"/>
      <c r="O104" s="1065"/>
      <c r="P104" s="1065"/>
      <c r="Q104" s="1065"/>
      <c r="R104" s="1065"/>
      <c r="S104" s="1065"/>
      <c r="T104" s="1065"/>
      <c r="U104" s="1065"/>
      <c r="V104" s="1065"/>
      <c r="W104" s="1065"/>
      <c r="X104" s="1065"/>
      <c r="Y104" s="1065"/>
      <c r="Z104" s="1065"/>
      <c r="AA104" s="1065"/>
      <c r="AB104" s="1065"/>
      <c r="AC104" s="1079"/>
    </row>
    <row r="105" spans="1:29" ht="11.4">
      <c r="A105" s="81"/>
      <c r="B105" s="1129" t="str">
        <f>B95</f>
        <v>Želez. doprava</v>
      </c>
      <c r="C105" s="458" t="str">
        <f>C95</f>
        <v>Osobní - příměstská</v>
      </c>
      <c r="D105" s="475"/>
      <c r="E105" s="290"/>
      <c r="F105" s="291"/>
      <c r="G105" s="291"/>
      <c r="H105" s="291"/>
      <c r="I105" s="291"/>
      <c r="J105" s="291"/>
      <c r="K105" s="291"/>
      <c r="L105" s="291"/>
      <c r="M105" s="291"/>
      <c r="N105" s="291"/>
      <c r="O105" s="291"/>
      <c r="P105" s="291"/>
      <c r="Q105" s="291"/>
      <c r="R105" s="291"/>
      <c r="S105" s="291"/>
      <c r="T105" s="291"/>
      <c r="U105" s="291"/>
      <c r="V105" s="291"/>
      <c r="W105" s="291"/>
      <c r="X105" s="291"/>
      <c r="Y105" s="291"/>
      <c r="Z105" s="291"/>
      <c r="AA105" s="291"/>
      <c r="AB105" s="291"/>
      <c r="AC105" s="288"/>
    </row>
    <row r="106" spans="1:29" ht="11.4">
      <c r="A106" s="81"/>
      <c r="B106" s="1130"/>
      <c r="C106" s="458" t="str">
        <f aca="true" t="shared" si="51" ref="C106:C111">C96</f>
        <v>Osobní - dálková</v>
      </c>
      <c r="D106" s="751"/>
      <c r="E106" s="8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10"/>
    </row>
    <row r="107" spans="1:29" ht="11.4">
      <c r="A107" s="81"/>
      <c r="B107" s="1127" t="str">
        <f>B97</f>
        <v>Indukov. doprava</v>
      </c>
      <c r="C107" s="752" t="str">
        <f t="shared" si="51"/>
        <v>Osobní - příměstská</v>
      </c>
      <c r="D107" s="753"/>
      <c r="E107" s="369"/>
      <c r="F107" s="370"/>
      <c r="G107" s="370"/>
      <c r="H107" s="370"/>
      <c r="I107" s="370"/>
      <c r="J107" s="370"/>
      <c r="K107" s="370"/>
      <c r="L107" s="370"/>
      <c r="M107" s="370"/>
      <c r="N107" s="370"/>
      <c r="O107" s="370"/>
      <c r="P107" s="370"/>
      <c r="Q107" s="370"/>
      <c r="R107" s="370"/>
      <c r="S107" s="370"/>
      <c r="T107" s="370"/>
      <c r="U107" s="370"/>
      <c r="V107" s="370"/>
      <c r="W107" s="370"/>
      <c r="X107" s="370"/>
      <c r="Y107" s="370"/>
      <c r="Z107" s="370"/>
      <c r="AA107" s="370"/>
      <c r="AB107" s="370"/>
      <c r="AC107" s="367"/>
    </row>
    <row r="108" spans="1:29" ht="11.4">
      <c r="A108" s="81"/>
      <c r="B108" s="1128"/>
      <c r="C108" s="676" t="str">
        <f t="shared" si="51"/>
        <v>Osobní - dálková</v>
      </c>
      <c r="D108" s="754"/>
      <c r="E108" s="342"/>
      <c r="F108" s="340"/>
      <c r="G108" s="340"/>
      <c r="H108" s="340"/>
      <c r="I108" s="340"/>
      <c r="J108" s="340"/>
      <c r="K108" s="340"/>
      <c r="L108" s="340"/>
      <c r="M108" s="340"/>
      <c r="N108" s="340"/>
      <c r="O108" s="340"/>
      <c r="P108" s="340"/>
      <c r="Q108" s="340"/>
      <c r="R108" s="340"/>
      <c r="S108" s="340"/>
      <c r="T108" s="340"/>
      <c r="U108" s="340"/>
      <c r="V108" s="340"/>
      <c r="W108" s="340"/>
      <c r="X108" s="340"/>
      <c r="Y108" s="340"/>
      <c r="Z108" s="340"/>
      <c r="AA108" s="340"/>
      <c r="AB108" s="340"/>
      <c r="AC108" s="341"/>
    </row>
    <row r="109" spans="1:29" ht="11.4">
      <c r="A109" s="81"/>
      <c r="B109" s="1127" t="str">
        <f>B99</f>
        <v>Převed. doprava</v>
      </c>
      <c r="C109" s="752" t="str">
        <f t="shared" si="51"/>
        <v>BUS</v>
      </c>
      <c r="D109" s="753"/>
      <c r="E109" s="369"/>
      <c r="F109" s="370"/>
      <c r="G109" s="370"/>
      <c r="H109" s="370"/>
      <c r="I109" s="370"/>
      <c r="J109" s="370"/>
      <c r="K109" s="370"/>
      <c r="L109" s="370"/>
      <c r="M109" s="370"/>
      <c r="N109" s="370"/>
      <c r="O109" s="370"/>
      <c r="P109" s="370"/>
      <c r="Q109" s="370"/>
      <c r="R109" s="370"/>
      <c r="S109" s="370"/>
      <c r="T109" s="370"/>
      <c r="U109" s="370"/>
      <c r="V109" s="370"/>
      <c r="W109" s="370"/>
      <c r="X109" s="370"/>
      <c r="Y109" s="370"/>
      <c r="Z109" s="370"/>
      <c r="AA109" s="370"/>
      <c r="AB109" s="370"/>
      <c r="AC109" s="367"/>
    </row>
    <row r="110" spans="1:29" ht="11.4">
      <c r="A110" s="81"/>
      <c r="B110" s="1128"/>
      <c r="C110" s="676" t="str">
        <f t="shared" si="51"/>
        <v>IAD</v>
      </c>
      <c r="D110" s="479"/>
      <c r="E110" s="342"/>
      <c r="F110" s="340"/>
      <c r="G110" s="340"/>
      <c r="H110" s="340"/>
      <c r="I110" s="340"/>
      <c r="J110" s="340"/>
      <c r="K110" s="340"/>
      <c r="L110" s="340"/>
      <c r="M110" s="340"/>
      <c r="N110" s="340"/>
      <c r="O110" s="340"/>
      <c r="P110" s="340"/>
      <c r="Q110" s="340"/>
      <c r="R110" s="340"/>
      <c r="S110" s="340"/>
      <c r="T110" s="340"/>
      <c r="U110" s="340"/>
      <c r="V110" s="340"/>
      <c r="W110" s="340"/>
      <c r="X110" s="340"/>
      <c r="Y110" s="340"/>
      <c r="Z110" s="340"/>
      <c r="AA110" s="340"/>
      <c r="AB110" s="340"/>
      <c r="AC110" s="341"/>
    </row>
    <row r="111" spans="1:29" ht="12.6" thickBot="1">
      <c r="A111" s="81"/>
      <c r="B111" s="480"/>
      <c r="C111" s="617" t="str">
        <f t="shared" si="51"/>
        <v>Celkové oshod</v>
      </c>
      <c r="D111" s="481"/>
      <c r="E111" s="482">
        <f aca="true" t="shared" si="52" ref="E111:S111">SUM(E105:E110)</f>
        <v>0</v>
      </c>
      <c r="F111" s="483">
        <f t="shared" si="52"/>
        <v>0</v>
      </c>
      <c r="G111" s="483">
        <f t="shared" si="52"/>
        <v>0</v>
      </c>
      <c r="H111" s="483">
        <f t="shared" si="52"/>
        <v>0</v>
      </c>
      <c r="I111" s="483">
        <f t="shared" si="52"/>
        <v>0</v>
      </c>
      <c r="J111" s="483">
        <f t="shared" si="52"/>
        <v>0</v>
      </c>
      <c r="K111" s="483">
        <f t="shared" si="52"/>
        <v>0</v>
      </c>
      <c r="L111" s="483">
        <f t="shared" si="52"/>
        <v>0</v>
      </c>
      <c r="M111" s="483">
        <f t="shared" si="52"/>
        <v>0</v>
      </c>
      <c r="N111" s="483">
        <f t="shared" si="52"/>
        <v>0</v>
      </c>
      <c r="O111" s="483">
        <f t="shared" si="52"/>
        <v>0</v>
      </c>
      <c r="P111" s="483">
        <f t="shared" si="52"/>
        <v>0</v>
      </c>
      <c r="Q111" s="483">
        <f t="shared" si="52"/>
        <v>0</v>
      </c>
      <c r="R111" s="483">
        <f t="shared" si="52"/>
        <v>0</v>
      </c>
      <c r="S111" s="483">
        <f t="shared" si="52"/>
        <v>0</v>
      </c>
      <c r="T111" s="483">
        <f aca="true" t="shared" si="53" ref="T111:AC111">SUM(T105:T110)</f>
        <v>0</v>
      </c>
      <c r="U111" s="483">
        <f t="shared" si="53"/>
        <v>0</v>
      </c>
      <c r="V111" s="483">
        <f t="shared" si="53"/>
        <v>0</v>
      </c>
      <c r="W111" s="483">
        <f t="shared" si="53"/>
        <v>0</v>
      </c>
      <c r="X111" s="483">
        <f t="shared" si="53"/>
        <v>0</v>
      </c>
      <c r="Y111" s="483">
        <f t="shared" si="53"/>
        <v>0</v>
      </c>
      <c r="Z111" s="483">
        <f t="shared" si="53"/>
        <v>0</v>
      </c>
      <c r="AA111" s="483">
        <f t="shared" si="53"/>
        <v>0</v>
      </c>
      <c r="AB111" s="483">
        <f t="shared" si="53"/>
        <v>0</v>
      </c>
      <c r="AC111" s="472">
        <f t="shared" si="53"/>
        <v>0</v>
      </c>
    </row>
    <row r="112" spans="1:29" ht="12.75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</row>
    <row r="113" spans="1:29" ht="10.8" thickBot="1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</row>
    <row r="114" spans="1:29" ht="13.2">
      <c r="A114" s="81"/>
      <c r="B114" s="105" t="s">
        <v>241</v>
      </c>
      <c r="C114" s="529" t="s">
        <v>227</v>
      </c>
      <c r="D114" s="453"/>
      <c r="E114" s="1064">
        <f>E2</f>
        <v>2014</v>
      </c>
      <c r="F114" s="1064">
        <f aca="true" t="shared" si="54" ref="F114:S114">E114+1</f>
        <v>2015</v>
      </c>
      <c r="G114" s="1064">
        <f t="shared" si="54"/>
        <v>2016</v>
      </c>
      <c r="H114" s="1064">
        <f t="shared" si="54"/>
        <v>2017</v>
      </c>
      <c r="I114" s="1064">
        <f t="shared" si="54"/>
        <v>2018</v>
      </c>
      <c r="J114" s="1064">
        <f t="shared" si="54"/>
        <v>2019</v>
      </c>
      <c r="K114" s="1064">
        <f t="shared" si="54"/>
        <v>2020</v>
      </c>
      <c r="L114" s="1064">
        <f t="shared" si="54"/>
        <v>2021</v>
      </c>
      <c r="M114" s="1064">
        <f t="shared" si="54"/>
        <v>2022</v>
      </c>
      <c r="N114" s="1064">
        <f t="shared" si="54"/>
        <v>2023</v>
      </c>
      <c r="O114" s="1064">
        <f t="shared" si="54"/>
        <v>2024</v>
      </c>
      <c r="P114" s="1064">
        <f t="shared" si="54"/>
        <v>2025</v>
      </c>
      <c r="Q114" s="1064">
        <f t="shared" si="54"/>
        <v>2026</v>
      </c>
      <c r="R114" s="1064">
        <f t="shared" si="54"/>
        <v>2027</v>
      </c>
      <c r="S114" s="1064">
        <f t="shared" si="54"/>
        <v>2028</v>
      </c>
      <c r="T114" s="1064">
        <f aca="true" t="shared" si="55" ref="T114:AC114">S114+1</f>
        <v>2029</v>
      </c>
      <c r="U114" s="1064">
        <f t="shared" si="55"/>
        <v>2030</v>
      </c>
      <c r="V114" s="1064">
        <f t="shared" si="55"/>
        <v>2031</v>
      </c>
      <c r="W114" s="1064">
        <f t="shared" si="55"/>
        <v>2032</v>
      </c>
      <c r="X114" s="1064">
        <f t="shared" si="55"/>
        <v>2033</v>
      </c>
      <c r="Y114" s="1064">
        <f t="shared" si="55"/>
        <v>2034</v>
      </c>
      <c r="Z114" s="1064">
        <f t="shared" si="55"/>
        <v>2035</v>
      </c>
      <c r="AA114" s="1064">
        <f t="shared" si="55"/>
        <v>2036</v>
      </c>
      <c r="AB114" s="1064">
        <f t="shared" si="55"/>
        <v>2037</v>
      </c>
      <c r="AC114" s="1078">
        <f t="shared" si="55"/>
        <v>2038</v>
      </c>
    </row>
    <row r="115" spans="1:29" ht="13.8" thickBot="1">
      <c r="A115" s="81"/>
      <c r="B115" s="454" t="s">
        <v>9</v>
      </c>
      <c r="C115" s="455"/>
      <c r="D115" s="456" t="s">
        <v>74</v>
      </c>
      <c r="E115" s="1065"/>
      <c r="F115" s="1065"/>
      <c r="G115" s="1065"/>
      <c r="H115" s="1065"/>
      <c r="I115" s="1065"/>
      <c r="J115" s="1065"/>
      <c r="K115" s="1065"/>
      <c r="L115" s="1065"/>
      <c r="M115" s="1065"/>
      <c r="N115" s="1065"/>
      <c r="O115" s="1065"/>
      <c r="P115" s="1065"/>
      <c r="Q115" s="1065"/>
      <c r="R115" s="1065"/>
      <c r="S115" s="1065"/>
      <c r="T115" s="1065"/>
      <c r="U115" s="1065"/>
      <c r="V115" s="1065"/>
      <c r="W115" s="1065"/>
      <c r="X115" s="1065"/>
      <c r="Y115" s="1065"/>
      <c r="Z115" s="1065"/>
      <c r="AA115" s="1065"/>
      <c r="AB115" s="1065"/>
      <c r="AC115" s="1079"/>
    </row>
    <row r="116" spans="1:29" ht="12" customHeight="1">
      <c r="A116" s="81"/>
      <c r="B116" s="1129" t="s">
        <v>224</v>
      </c>
      <c r="C116" s="458" t="s">
        <v>372</v>
      </c>
      <c r="D116" s="745">
        <f aca="true" t="shared" si="56" ref="D116:D122">SUM(E116:AC116,E126:AC126)</f>
        <v>0</v>
      </c>
      <c r="E116" s="15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21"/>
    </row>
    <row r="117" spans="1:29" ht="11.4">
      <c r="A117" s="81"/>
      <c r="B117" s="1128"/>
      <c r="C117" s="676" t="s">
        <v>108</v>
      </c>
      <c r="D117" s="747">
        <f t="shared" si="56"/>
        <v>0</v>
      </c>
      <c r="E117" s="2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4"/>
    </row>
    <row r="118" spans="1:29" ht="12" customHeight="1">
      <c r="A118" s="81"/>
      <c r="B118" s="1127" t="s">
        <v>225</v>
      </c>
      <c r="C118" s="458" t="s">
        <v>372</v>
      </c>
      <c r="D118" s="748">
        <f t="shared" si="56"/>
        <v>0</v>
      </c>
      <c r="E118" s="17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371"/>
    </row>
    <row r="119" spans="1:29" ht="11.4">
      <c r="A119" s="81"/>
      <c r="B119" s="1128"/>
      <c r="C119" s="676" t="s">
        <v>108</v>
      </c>
      <c r="D119" s="747">
        <f t="shared" si="56"/>
        <v>0</v>
      </c>
      <c r="E119" s="5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7"/>
    </row>
    <row r="120" spans="1:29" ht="12" customHeight="1">
      <c r="A120" s="81"/>
      <c r="B120" s="1130" t="s">
        <v>226</v>
      </c>
      <c r="C120" s="368" t="s">
        <v>208</v>
      </c>
      <c r="D120" s="748">
        <f t="shared" si="56"/>
        <v>0</v>
      </c>
      <c r="E120" s="2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4"/>
    </row>
    <row r="121" spans="1:29" ht="11.4">
      <c r="A121" s="81"/>
      <c r="B121" s="1128"/>
      <c r="C121" s="368" t="s">
        <v>370</v>
      </c>
      <c r="D121" s="749">
        <f t="shared" si="56"/>
        <v>0</v>
      </c>
      <c r="E121" s="2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4"/>
    </row>
    <row r="122" spans="1:29" ht="12.6" thickBot="1">
      <c r="A122" s="81"/>
      <c r="B122" s="464"/>
      <c r="C122" s="465" t="s">
        <v>227</v>
      </c>
      <c r="D122" s="750">
        <f t="shared" si="56"/>
        <v>0</v>
      </c>
      <c r="E122" s="470">
        <f aca="true" t="shared" si="57" ref="E122:S122">SUM(E116:E121)</f>
        <v>0</v>
      </c>
      <c r="F122" s="471">
        <f t="shared" si="57"/>
        <v>0</v>
      </c>
      <c r="G122" s="471">
        <f t="shared" si="57"/>
        <v>0</v>
      </c>
      <c r="H122" s="471">
        <f t="shared" si="57"/>
        <v>0</v>
      </c>
      <c r="I122" s="471">
        <f t="shared" si="57"/>
        <v>0</v>
      </c>
      <c r="J122" s="471">
        <f t="shared" si="57"/>
        <v>0</v>
      </c>
      <c r="K122" s="471">
        <f t="shared" si="57"/>
        <v>0</v>
      </c>
      <c r="L122" s="471">
        <f t="shared" si="57"/>
        <v>0</v>
      </c>
      <c r="M122" s="471">
        <f t="shared" si="57"/>
        <v>0</v>
      </c>
      <c r="N122" s="471">
        <f t="shared" si="57"/>
        <v>0</v>
      </c>
      <c r="O122" s="471">
        <f t="shared" si="57"/>
        <v>0</v>
      </c>
      <c r="P122" s="471">
        <f t="shared" si="57"/>
        <v>0</v>
      </c>
      <c r="Q122" s="471">
        <f t="shared" si="57"/>
        <v>0</v>
      </c>
      <c r="R122" s="471">
        <f t="shared" si="57"/>
        <v>0</v>
      </c>
      <c r="S122" s="471">
        <f t="shared" si="57"/>
        <v>0</v>
      </c>
      <c r="T122" s="471">
        <f aca="true" t="shared" si="58" ref="T122:AC122">SUM(T116:T121)</f>
        <v>0</v>
      </c>
      <c r="U122" s="471">
        <f t="shared" si="58"/>
        <v>0</v>
      </c>
      <c r="V122" s="471">
        <f t="shared" si="58"/>
        <v>0</v>
      </c>
      <c r="W122" s="471">
        <f t="shared" si="58"/>
        <v>0</v>
      </c>
      <c r="X122" s="471">
        <f t="shared" si="58"/>
        <v>0</v>
      </c>
      <c r="Y122" s="471">
        <f t="shared" si="58"/>
        <v>0</v>
      </c>
      <c r="Z122" s="471">
        <f t="shared" si="58"/>
        <v>0</v>
      </c>
      <c r="AA122" s="471">
        <f t="shared" si="58"/>
        <v>0</v>
      </c>
      <c r="AB122" s="471">
        <f t="shared" si="58"/>
        <v>0</v>
      </c>
      <c r="AC122" s="490">
        <f t="shared" si="58"/>
        <v>0</v>
      </c>
    </row>
    <row r="123" spans="1:29" ht="10.8" thickBot="1">
      <c r="A123" s="81"/>
      <c r="B123" s="289"/>
      <c r="C123" s="257"/>
      <c r="D123" s="1"/>
      <c r="E123" s="252"/>
      <c r="F123" s="252"/>
      <c r="G123" s="252"/>
      <c r="H123" s="252"/>
      <c r="I123" s="252"/>
      <c r="J123" s="252"/>
      <c r="K123" s="252"/>
      <c r="L123" s="252"/>
      <c r="M123" s="252"/>
      <c r="N123" s="252"/>
      <c r="O123" s="252"/>
      <c r="P123" s="252"/>
      <c r="Q123" s="252"/>
      <c r="R123" s="252"/>
      <c r="S123" s="252"/>
      <c r="T123" s="252"/>
      <c r="U123" s="252"/>
      <c r="V123" s="252"/>
      <c r="W123" s="252"/>
      <c r="X123" s="252"/>
      <c r="Y123" s="252"/>
      <c r="Z123" s="252"/>
      <c r="AA123" s="252"/>
      <c r="AB123" s="252"/>
      <c r="AC123" s="252"/>
    </row>
    <row r="124" spans="1:29" ht="13.2">
      <c r="A124" s="81"/>
      <c r="B124" s="105" t="str">
        <f>B114</f>
        <v>5.7.</v>
      </c>
      <c r="C124" s="106" t="str">
        <f>C114</f>
        <v>Celkové thod</v>
      </c>
      <c r="D124" s="473"/>
      <c r="E124" s="1066">
        <f>AC114+1</f>
        <v>2039</v>
      </c>
      <c r="F124" s="1064">
        <f aca="true" t="shared" si="59" ref="F124:S124">E124+1</f>
        <v>2040</v>
      </c>
      <c r="G124" s="1064">
        <f t="shared" si="59"/>
        <v>2041</v>
      </c>
      <c r="H124" s="1064">
        <f t="shared" si="59"/>
        <v>2042</v>
      </c>
      <c r="I124" s="1064">
        <f t="shared" si="59"/>
        <v>2043</v>
      </c>
      <c r="J124" s="1064">
        <f t="shared" si="59"/>
        <v>2044</v>
      </c>
      <c r="K124" s="1064">
        <f t="shared" si="59"/>
        <v>2045</v>
      </c>
      <c r="L124" s="1064">
        <f t="shared" si="59"/>
        <v>2046</v>
      </c>
      <c r="M124" s="1064">
        <f t="shared" si="59"/>
        <v>2047</v>
      </c>
      <c r="N124" s="1064">
        <f t="shared" si="59"/>
        <v>2048</v>
      </c>
      <c r="O124" s="1064">
        <f t="shared" si="59"/>
        <v>2049</v>
      </c>
      <c r="P124" s="1064">
        <f t="shared" si="59"/>
        <v>2050</v>
      </c>
      <c r="Q124" s="1064">
        <f t="shared" si="59"/>
        <v>2051</v>
      </c>
      <c r="R124" s="1064">
        <f t="shared" si="59"/>
        <v>2052</v>
      </c>
      <c r="S124" s="1064">
        <f t="shared" si="59"/>
        <v>2053</v>
      </c>
      <c r="T124" s="1064">
        <f aca="true" t="shared" si="60" ref="T124:AC124">S124+1</f>
        <v>2054</v>
      </c>
      <c r="U124" s="1064">
        <f t="shared" si="60"/>
        <v>2055</v>
      </c>
      <c r="V124" s="1064">
        <f t="shared" si="60"/>
        <v>2056</v>
      </c>
      <c r="W124" s="1064">
        <f t="shared" si="60"/>
        <v>2057</v>
      </c>
      <c r="X124" s="1064">
        <f t="shared" si="60"/>
        <v>2058</v>
      </c>
      <c r="Y124" s="1064">
        <f t="shared" si="60"/>
        <v>2059</v>
      </c>
      <c r="Z124" s="1064">
        <f t="shared" si="60"/>
        <v>2060</v>
      </c>
      <c r="AA124" s="1064">
        <f t="shared" si="60"/>
        <v>2061</v>
      </c>
      <c r="AB124" s="1064">
        <f t="shared" si="60"/>
        <v>2062</v>
      </c>
      <c r="AC124" s="1078">
        <f t="shared" si="60"/>
        <v>2063</v>
      </c>
    </row>
    <row r="125" spans="1:29" ht="13.8" thickBot="1">
      <c r="A125" s="81"/>
      <c r="B125" s="454" t="s">
        <v>11</v>
      </c>
      <c r="C125" s="455"/>
      <c r="D125" s="474"/>
      <c r="E125" s="1067"/>
      <c r="F125" s="1065"/>
      <c r="G125" s="1065"/>
      <c r="H125" s="1065"/>
      <c r="I125" s="1065"/>
      <c r="J125" s="1065"/>
      <c r="K125" s="1065"/>
      <c r="L125" s="1065"/>
      <c r="M125" s="1065"/>
      <c r="N125" s="1065"/>
      <c r="O125" s="1065"/>
      <c r="P125" s="1065"/>
      <c r="Q125" s="1065"/>
      <c r="R125" s="1065"/>
      <c r="S125" s="1065"/>
      <c r="T125" s="1065"/>
      <c r="U125" s="1065"/>
      <c r="V125" s="1065"/>
      <c r="W125" s="1065"/>
      <c r="X125" s="1065"/>
      <c r="Y125" s="1065"/>
      <c r="Z125" s="1065"/>
      <c r="AA125" s="1065"/>
      <c r="AB125" s="1065"/>
      <c r="AC125" s="1079"/>
    </row>
    <row r="126" spans="1:29" ht="11.4">
      <c r="A126" s="81"/>
      <c r="B126" s="1129" t="str">
        <f>B116</f>
        <v>Želez. doprava</v>
      </c>
      <c r="C126" s="458" t="str">
        <f>C116</f>
        <v>Nákladní - regionální</v>
      </c>
      <c r="D126" s="751"/>
      <c r="E126" s="290"/>
      <c r="F126" s="291"/>
      <c r="G126" s="291"/>
      <c r="H126" s="291"/>
      <c r="I126" s="291"/>
      <c r="J126" s="291"/>
      <c r="K126" s="291"/>
      <c r="L126" s="291"/>
      <c r="M126" s="291"/>
      <c r="N126" s="291"/>
      <c r="O126" s="291"/>
      <c r="P126" s="291"/>
      <c r="Q126" s="291"/>
      <c r="R126" s="291"/>
      <c r="S126" s="291"/>
      <c r="T126" s="291"/>
      <c r="U126" s="291"/>
      <c r="V126" s="291"/>
      <c r="W126" s="291"/>
      <c r="X126" s="291"/>
      <c r="Y126" s="291"/>
      <c r="Z126" s="291"/>
      <c r="AA126" s="291"/>
      <c r="AB126" s="291"/>
      <c r="AC126" s="288"/>
    </row>
    <row r="127" spans="1:29" ht="11.4">
      <c r="A127" s="81"/>
      <c r="B127" s="1130"/>
      <c r="C127" s="458" t="str">
        <f aca="true" t="shared" si="61" ref="C127:C132">C117</f>
        <v>Nákladní - dálková</v>
      </c>
      <c r="D127" s="751"/>
      <c r="E127" s="8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10"/>
    </row>
    <row r="128" spans="1:29" ht="11.4">
      <c r="A128" s="81"/>
      <c r="B128" s="1127" t="str">
        <f>B118</f>
        <v>Indukov. doprava</v>
      </c>
      <c r="C128" s="752" t="str">
        <f t="shared" si="61"/>
        <v>Nákladní - regionální</v>
      </c>
      <c r="D128" s="753"/>
      <c r="E128" s="369"/>
      <c r="F128" s="370"/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70"/>
      <c r="R128" s="370"/>
      <c r="S128" s="370"/>
      <c r="T128" s="370"/>
      <c r="U128" s="370"/>
      <c r="V128" s="370"/>
      <c r="W128" s="370"/>
      <c r="X128" s="370"/>
      <c r="Y128" s="370"/>
      <c r="Z128" s="370"/>
      <c r="AA128" s="370"/>
      <c r="AB128" s="370"/>
      <c r="AC128" s="367"/>
    </row>
    <row r="129" spans="1:29" ht="11.4">
      <c r="A129" s="81"/>
      <c r="B129" s="1128"/>
      <c r="C129" s="676" t="str">
        <f t="shared" si="61"/>
        <v>Nákladní - dálková</v>
      </c>
      <c r="D129" s="754"/>
      <c r="E129" s="342"/>
      <c r="F129" s="340"/>
      <c r="G129" s="340"/>
      <c r="H129" s="340"/>
      <c r="I129" s="340"/>
      <c r="J129" s="340"/>
      <c r="K129" s="340"/>
      <c r="L129" s="340"/>
      <c r="M129" s="340"/>
      <c r="N129" s="340"/>
      <c r="O129" s="340"/>
      <c r="P129" s="340"/>
      <c r="Q129" s="340"/>
      <c r="R129" s="340"/>
      <c r="S129" s="340"/>
      <c r="T129" s="340"/>
      <c r="U129" s="340"/>
      <c r="V129" s="340"/>
      <c r="W129" s="340"/>
      <c r="X129" s="340"/>
      <c r="Y129" s="340"/>
      <c r="Z129" s="340"/>
      <c r="AA129" s="340"/>
      <c r="AB129" s="340"/>
      <c r="AC129" s="341"/>
    </row>
    <row r="130" spans="1:29" ht="11.4">
      <c r="A130" s="81"/>
      <c r="B130" s="1127" t="str">
        <f>B120</f>
        <v>Převed. doprava</v>
      </c>
      <c r="C130" s="752" t="str">
        <f t="shared" si="61"/>
        <v>LUV</v>
      </c>
      <c r="D130" s="753"/>
      <c r="E130" s="369"/>
      <c r="F130" s="370"/>
      <c r="G130" s="370"/>
      <c r="H130" s="370"/>
      <c r="I130" s="370"/>
      <c r="J130" s="370"/>
      <c r="K130" s="370"/>
      <c r="L130" s="370"/>
      <c r="M130" s="370"/>
      <c r="N130" s="370"/>
      <c r="O130" s="370"/>
      <c r="P130" s="370"/>
      <c r="Q130" s="370"/>
      <c r="R130" s="370"/>
      <c r="S130" s="370"/>
      <c r="T130" s="370"/>
      <c r="U130" s="370"/>
      <c r="V130" s="370"/>
      <c r="W130" s="370"/>
      <c r="X130" s="370"/>
      <c r="Y130" s="370"/>
      <c r="Z130" s="370"/>
      <c r="AA130" s="370"/>
      <c r="AB130" s="370"/>
      <c r="AC130" s="367"/>
    </row>
    <row r="131" spans="1:29" ht="11.4">
      <c r="A131" s="81"/>
      <c r="B131" s="1128"/>
      <c r="C131" s="676" t="str">
        <f t="shared" si="61"/>
        <v>TUV</v>
      </c>
      <c r="D131" s="479"/>
      <c r="E131" s="342"/>
      <c r="F131" s="340"/>
      <c r="G131" s="340"/>
      <c r="H131" s="340"/>
      <c r="I131" s="340"/>
      <c r="J131" s="340"/>
      <c r="K131" s="340"/>
      <c r="L131" s="340"/>
      <c r="M131" s="340"/>
      <c r="N131" s="340"/>
      <c r="O131" s="340"/>
      <c r="P131" s="340"/>
      <c r="Q131" s="340"/>
      <c r="R131" s="340"/>
      <c r="S131" s="340"/>
      <c r="T131" s="340"/>
      <c r="U131" s="340"/>
      <c r="V131" s="340"/>
      <c r="W131" s="340"/>
      <c r="X131" s="340"/>
      <c r="Y131" s="340"/>
      <c r="Z131" s="340"/>
      <c r="AA131" s="340"/>
      <c r="AB131" s="340"/>
      <c r="AC131" s="341"/>
    </row>
    <row r="132" spans="1:29" ht="12.6" thickBot="1">
      <c r="A132" s="81"/>
      <c r="B132" s="480"/>
      <c r="C132" s="617" t="str">
        <f t="shared" si="61"/>
        <v>Celkové thod</v>
      </c>
      <c r="D132" s="481"/>
      <c r="E132" s="482">
        <f aca="true" t="shared" si="62" ref="E132:S132">SUM(E126:E131)</f>
        <v>0</v>
      </c>
      <c r="F132" s="483">
        <f t="shared" si="62"/>
        <v>0</v>
      </c>
      <c r="G132" s="483">
        <f t="shared" si="62"/>
        <v>0</v>
      </c>
      <c r="H132" s="483">
        <f t="shared" si="62"/>
        <v>0</v>
      </c>
      <c r="I132" s="483">
        <f t="shared" si="62"/>
        <v>0</v>
      </c>
      <c r="J132" s="483">
        <f t="shared" si="62"/>
        <v>0</v>
      </c>
      <c r="K132" s="483">
        <f t="shared" si="62"/>
        <v>0</v>
      </c>
      <c r="L132" s="483">
        <f t="shared" si="62"/>
        <v>0</v>
      </c>
      <c r="M132" s="483">
        <f t="shared" si="62"/>
        <v>0</v>
      </c>
      <c r="N132" s="483">
        <f t="shared" si="62"/>
        <v>0</v>
      </c>
      <c r="O132" s="483">
        <f t="shared" si="62"/>
        <v>0</v>
      </c>
      <c r="P132" s="483">
        <f t="shared" si="62"/>
        <v>0</v>
      </c>
      <c r="Q132" s="483">
        <f t="shared" si="62"/>
        <v>0</v>
      </c>
      <c r="R132" s="483">
        <f t="shared" si="62"/>
        <v>0</v>
      </c>
      <c r="S132" s="483">
        <f t="shared" si="62"/>
        <v>0</v>
      </c>
      <c r="T132" s="483">
        <f aca="true" t="shared" si="63" ref="T132:AC132">SUM(T126:T131)</f>
        <v>0</v>
      </c>
      <c r="U132" s="483">
        <f t="shared" si="63"/>
        <v>0</v>
      </c>
      <c r="V132" s="483">
        <f t="shared" si="63"/>
        <v>0</v>
      </c>
      <c r="W132" s="483">
        <f t="shared" si="63"/>
        <v>0</v>
      </c>
      <c r="X132" s="483">
        <f t="shared" si="63"/>
        <v>0</v>
      </c>
      <c r="Y132" s="483">
        <f t="shared" si="63"/>
        <v>0</v>
      </c>
      <c r="Z132" s="483">
        <f t="shared" si="63"/>
        <v>0</v>
      </c>
      <c r="AA132" s="483">
        <f t="shared" si="63"/>
        <v>0</v>
      </c>
      <c r="AB132" s="483">
        <f t="shared" si="63"/>
        <v>0</v>
      </c>
      <c r="AC132" s="472">
        <f t="shared" si="63"/>
        <v>0</v>
      </c>
    </row>
    <row r="133" spans="1:19" ht="12.75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</row>
    <row r="134" spans="1:19" ht="10.8" thickBot="1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</row>
    <row r="135" spans="1:29" ht="13.2">
      <c r="A135" s="81"/>
      <c r="B135" s="105" t="s">
        <v>262</v>
      </c>
      <c r="C135" s="529" t="s">
        <v>264</v>
      </c>
      <c r="D135" s="453"/>
      <c r="E135" s="1064">
        <f>E2</f>
        <v>2014</v>
      </c>
      <c r="F135" s="1064">
        <f aca="true" t="shared" si="64" ref="F135:AC135">E135+1</f>
        <v>2015</v>
      </c>
      <c r="G135" s="1064">
        <f t="shared" si="64"/>
        <v>2016</v>
      </c>
      <c r="H135" s="1064">
        <f t="shared" si="64"/>
        <v>2017</v>
      </c>
      <c r="I135" s="1064">
        <f t="shared" si="64"/>
        <v>2018</v>
      </c>
      <c r="J135" s="1064">
        <f t="shared" si="64"/>
        <v>2019</v>
      </c>
      <c r="K135" s="1064">
        <f t="shared" si="64"/>
        <v>2020</v>
      </c>
      <c r="L135" s="1064">
        <f t="shared" si="64"/>
        <v>2021</v>
      </c>
      <c r="M135" s="1064">
        <f t="shared" si="64"/>
        <v>2022</v>
      </c>
      <c r="N135" s="1064">
        <f t="shared" si="64"/>
        <v>2023</v>
      </c>
      <c r="O135" s="1064">
        <f t="shared" si="64"/>
        <v>2024</v>
      </c>
      <c r="P135" s="1064">
        <f t="shared" si="64"/>
        <v>2025</v>
      </c>
      <c r="Q135" s="1064">
        <f t="shared" si="64"/>
        <v>2026</v>
      </c>
      <c r="R135" s="1064">
        <f t="shared" si="64"/>
        <v>2027</v>
      </c>
      <c r="S135" s="1064">
        <f t="shared" si="64"/>
        <v>2028</v>
      </c>
      <c r="T135" s="1064">
        <f t="shared" si="64"/>
        <v>2029</v>
      </c>
      <c r="U135" s="1064">
        <f t="shared" si="64"/>
        <v>2030</v>
      </c>
      <c r="V135" s="1064">
        <f t="shared" si="64"/>
        <v>2031</v>
      </c>
      <c r="W135" s="1064">
        <f t="shared" si="64"/>
        <v>2032</v>
      </c>
      <c r="X135" s="1064">
        <f t="shared" si="64"/>
        <v>2033</v>
      </c>
      <c r="Y135" s="1064">
        <f t="shared" si="64"/>
        <v>2034</v>
      </c>
      <c r="Z135" s="1064">
        <f t="shared" si="64"/>
        <v>2035</v>
      </c>
      <c r="AA135" s="1064">
        <f t="shared" si="64"/>
        <v>2036</v>
      </c>
      <c r="AB135" s="1064">
        <f t="shared" si="64"/>
        <v>2037</v>
      </c>
      <c r="AC135" s="1078">
        <f t="shared" si="64"/>
        <v>2038</v>
      </c>
    </row>
    <row r="136" spans="1:29" ht="13.8" thickBot="1">
      <c r="A136" s="81"/>
      <c r="B136" s="454" t="s">
        <v>9</v>
      </c>
      <c r="C136" s="455"/>
      <c r="D136" s="456" t="s">
        <v>263</v>
      </c>
      <c r="E136" s="1065"/>
      <c r="F136" s="1065"/>
      <c r="G136" s="1065"/>
      <c r="H136" s="1065"/>
      <c r="I136" s="1065"/>
      <c r="J136" s="1065"/>
      <c r="K136" s="1065"/>
      <c r="L136" s="1065"/>
      <c r="M136" s="1065"/>
      <c r="N136" s="1065"/>
      <c r="O136" s="1065"/>
      <c r="P136" s="1065"/>
      <c r="Q136" s="1065"/>
      <c r="R136" s="1065"/>
      <c r="S136" s="1065"/>
      <c r="T136" s="1065"/>
      <c r="U136" s="1065"/>
      <c r="V136" s="1065"/>
      <c r="W136" s="1065"/>
      <c r="X136" s="1065"/>
      <c r="Y136" s="1065"/>
      <c r="Z136" s="1065"/>
      <c r="AA136" s="1065"/>
      <c r="AB136" s="1065"/>
      <c r="AC136" s="1079"/>
    </row>
    <row r="137" spans="1:29" ht="11.4">
      <c r="A137" s="81"/>
      <c r="B137" s="755"/>
      <c r="C137" s="756" t="s">
        <v>380</v>
      </c>
      <c r="D137" s="757">
        <v>0.7</v>
      </c>
      <c r="E137" s="992">
        <v>0</v>
      </c>
      <c r="F137" s="993">
        <f>$D$137*IF(HLOOKUP(F$135,'0 Úvod'!$K$65:$N$66,1,TRUE)=F$135,HLOOKUP(F$135,'0 Úvod'!$K$65:$N$66,2,TRUE),HLOOKUP(F$135,'0 Úvod'!$D$68:$J$69,2,TRUE))</f>
        <v>0.0196</v>
      </c>
      <c r="G137" s="993">
        <f>$D$137*IF(HLOOKUP(G$135,'0 Úvod'!$K$65:$N$66,1,TRUE)=G$135,HLOOKUP(G$135,'0 Úvod'!$K$65:$N$66,2,TRUE),HLOOKUP(G$135,'0 Úvod'!$D$68:$J$69,2,TRUE))</f>
        <v>0.020999999999999998</v>
      </c>
      <c r="H137" s="993">
        <f>$D$137*IF(HLOOKUP(H$135,'0 Úvod'!$K$65:$N$66,1,TRUE)=H$135,HLOOKUP(H$135,'0 Úvod'!$K$65:$N$66,2,TRUE),HLOOKUP(H$135,'0 Úvod'!$D$68:$J$69,2,TRUE))</f>
        <v>0.020999999999999998</v>
      </c>
      <c r="I137" s="993">
        <f>$D$137*IF(HLOOKUP(I$135,'0 Úvod'!$K$65:$N$66,1,TRUE)=I$135,HLOOKUP(I$135,'0 Úvod'!$K$65:$N$66,2,TRUE),HLOOKUP(I$135,'0 Úvod'!$D$68:$J$69,2,TRUE))</f>
        <v>0.020999999999999998</v>
      </c>
      <c r="J137" s="993">
        <f>$D$137*IF(HLOOKUP(J$135,'0 Úvod'!$K$65:$N$66,1,TRUE)=J$135,HLOOKUP(J$135,'0 Úvod'!$K$65:$N$66,2,TRUE),HLOOKUP(J$135,'0 Úvod'!$D$68:$J$69,2,TRUE))</f>
        <v>0.020999999999999998</v>
      </c>
      <c r="K137" s="993">
        <f>$D$137*IF(HLOOKUP(K$135,'0 Úvod'!$K$65:$N$66,1,TRUE)=K$135,HLOOKUP(K$135,'0 Úvod'!$K$65:$N$66,2,TRUE),HLOOKUP(K$135,'0 Úvod'!$D$68:$J$69,2,TRUE))</f>
        <v>0.013999999999999999</v>
      </c>
      <c r="L137" s="993">
        <f>$D$137*IF(HLOOKUP(L$135,'0 Úvod'!$K$65:$N$66,1,TRUE)=L$135,HLOOKUP(L$135,'0 Úvod'!$K$65:$N$66,2,TRUE),HLOOKUP(L$135,'0 Úvod'!$D$68:$J$69,2,TRUE))</f>
        <v>0.013999999999999999</v>
      </c>
      <c r="M137" s="993">
        <f>$D$137*IF(HLOOKUP(M$135,'0 Úvod'!$K$65:$N$66,1,TRUE)=M$135,HLOOKUP(M$135,'0 Úvod'!$K$65:$N$66,2,TRUE),HLOOKUP(M$135,'0 Úvod'!$D$68:$J$69,2,TRUE))</f>
        <v>0.013999999999999999</v>
      </c>
      <c r="N137" s="993">
        <f>$D$137*IF(HLOOKUP(N$135,'0 Úvod'!$K$65:$N$66,1,TRUE)=N$135,HLOOKUP(N$135,'0 Úvod'!$K$65:$N$66,2,TRUE),HLOOKUP(N$135,'0 Úvod'!$D$68:$J$69,2,TRUE))</f>
        <v>0.013999999999999999</v>
      </c>
      <c r="O137" s="993">
        <f>$D$137*IF(HLOOKUP(O$135,'0 Úvod'!$K$65:$N$66,1,TRUE)=O$135,HLOOKUP(O$135,'0 Úvod'!$K$65:$N$66,2,TRUE),HLOOKUP(O$135,'0 Úvod'!$D$68:$J$69,2,TRUE))</f>
        <v>0.013999999999999999</v>
      </c>
      <c r="P137" s="993">
        <f>$D$137*IF(HLOOKUP(P$135,'0 Úvod'!$K$65:$N$66,1,TRUE)=P$135,HLOOKUP(P$135,'0 Úvod'!$K$65:$N$66,2,TRUE),HLOOKUP(P$135,'0 Úvod'!$D$68:$J$69,2,TRUE))</f>
        <v>0.013999999999999999</v>
      </c>
      <c r="Q137" s="993">
        <f>$D$137*IF(HLOOKUP(Q$135,'0 Úvod'!$K$65:$N$66,1,TRUE)=Q$135,HLOOKUP(Q$135,'0 Úvod'!$K$65:$N$66,2,TRUE),HLOOKUP(Q$135,'0 Úvod'!$D$68:$J$69,2,TRUE))</f>
        <v>0.013999999999999999</v>
      </c>
      <c r="R137" s="993">
        <f>$D$137*IF(HLOOKUP(R$135,'0 Úvod'!$K$65:$N$66,1,TRUE)=R$135,HLOOKUP(R$135,'0 Úvod'!$K$65:$N$66,2,TRUE),HLOOKUP(R$135,'0 Úvod'!$D$68:$J$69,2,TRUE))</f>
        <v>0.013999999999999999</v>
      </c>
      <c r="S137" s="993">
        <f>$D$137*IF(HLOOKUP(S$135,'0 Úvod'!$K$65:$N$66,1,TRUE)=S$135,HLOOKUP(S$135,'0 Úvod'!$K$65:$N$66,2,TRUE),HLOOKUP(S$135,'0 Úvod'!$D$68:$J$69,2,TRUE))</f>
        <v>0.013999999999999999</v>
      </c>
      <c r="T137" s="993">
        <f>$D$137*IF(HLOOKUP(T$135,'0 Úvod'!$K$65:$N$66,1,TRUE)=T$135,HLOOKUP(T$135,'0 Úvod'!$K$65:$N$66,2,TRUE),HLOOKUP(T$135,'0 Úvod'!$D$68:$J$69,2,TRUE))</f>
        <v>0.013999999999999999</v>
      </c>
      <c r="U137" s="993">
        <f>$D$137*IF(HLOOKUP(U$135,'0 Úvod'!$K$65:$N$66,1,TRUE)=U$135,HLOOKUP(U$135,'0 Úvod'!$K$65:$N$66,2,TRUE),HLOOKUP(U$135,'0 Úvod'!$D$68:$J$69,2,TRUE))</f>
        <v>0.006999999999999999</v>
      </c>
      <c r="V137" s="993">
        <f>$D$137*IF(HLOOKUP(V$135,'0 Úvod'!$K$65:$N$66,1,TRUE)=V$135,HLOOKUP(V$135,'0 Úvod'!$K$65:$N$66,2,TRUE),HLOOKUP(V$135,'0 Úvod'!$D$68:$J$69,2,TRUE))</f>
        <v>0.006999999999999999</v>
      </c>
      <c r="W137" s="993">
        <f>$D$137*IF(HLOOKUP(W$135,'0 Úvod'!$K$65:$N$66,1,TRUE)=W$135,HLOOKUP(W$135,'0 Úvod'!$K$65:$N$66,2,TRUE),HLOOKUP(W$135,'0 Úvod'!$D$68:$J$69,2,TRUE))</f>
        <v>0.006999999999999999</v>
      </c>
      <c r="X137" s="993">
        <f>$D$137*IF(HLOOKUP(X$135,'0 Úvod'!$K$65:$N$66,1,TRUE)=X$135,HLOOKUP(X$135,'0 Úvod'!$K$65:$N$66,2,TRUE),HLOOKUP(X$135,'0 Úvod'!$D$68:$J$69,2,TRUE))</f>
        <v>0.006999999999999999</v>
      </c>
      <c r="Y137" s="993">
        <f>$D$137*IF(HLOOKUP(Y$135,'0 Úvod'!$K$65:$N$66,1,TRUE)=Y$135,HLOOKUP(Y$135,'0 Úvod'!$K$65:$N$66,2,TRUE),HLOOKUP(Y$135,'0 Úvod'!$D$68:$J$69,2,TRUE))</f>
        <v>0.006999999999999999</v>
      </c>
      <c r="Z137" s="993">
        <f>$D$137*IF(HLOOKUP(Z$135,'0 Úvod'!$K$65:$N$66,1,TRUE)=Z$135,HLOOKUP(Z$135,'0 Úvod'!$K$65:$N$66,2,TRUE),HLOOKUP(Z$135,'0 Úvod'!$D$68:$J$69,2,TRUE))</f>
        <v>0.006999999999999999</v>
      </c>
      <c r="AA137" s="993">
        <f>$D$137*IF(HLOOKUP(AA$135,'0 Úvod'!$K$65:$N$66,1,TRUE)=AA$135,HLOOKUP(AA$135,'0 Úvod'!$K$65:$N$66,2,TRUE),HLOOKUP(AA$135,'0 Úvod'!$D$68:$J$69,2,TRUE))</f>
        <v>0.006999999999999999</v>
      </c>
      <c r="AB137" s="993">
        <f>$D$137*IF(HLOOKUP(AB$135,'0 Úvod'!$K$65:$N$66,1,TRUE)=AB$135,HLOOKUP(AB$135,'0 Úvod'!$K$65:$N$66,2,TRUE),HLOOKUP(AB$135,'0 Úvod'!$D$68:$J$69,2,TRUE))</f>
        <v>0.006999999999999999</v>
      </c>
      <c r="AC137" s="994">
        <f>$D$137*IF(HLOOKUP(AC$135,'0 Úvod'!$K$65:$N$66,1,TRUE)=AC$135,HLOOKUP(AC$135,'0 Úvod'!$K$65:$N$66,2,TRUE),HLOOKUP(AC$135,'0 Úvod'!$D$68:$J$69,2,TRUE))</f>
        <v>0.006999999999999999</v>
      </c>
    </row>
    <row r="138" spans="1:29" ht="12" thickBot="1">
      <c r="A138" s="81"/>
      <c r="B138" s="758"/>
      <c r="C138" s="759" t="s">
        <v>375</v>
      </c>
      <c r="D138" s="750"/>
      <c r="E138" s="995">
        <v>1</v>
      </c>
      <c r="F138" s="996">
        <f>E138*(1+F137)</f>
        <v>1.0196</v>
      </c>
      <c r="G138" s="996">
        <f aca="true" t="shared" si="65" ref="G138:AB138">F138*(1+G137)</f>
        <v>1.0410116</v>
      </c>
      <c r="H138" s="996">
        <f t="shared" si="65"/>
        <v>1.0628728436</v>
      </c>
      <c r="I138" s="996">
        <f t="shared" si="65"/>
        <v>1.0851931733155997</v>
      </c>
      <c r="J138" s="996">
        <f t="shared" si="65"/>
        <v>1.1079822299552273</v>
      </c>
      <c r="K138" s="996">
        <f t="shared" si="65"/>
        <v>1.1234939811746005</v>
      </c>
      <c r="L138" s="996">
        <f t="shared" si="65"/>
        <v>1.139222896911045</v>
      </c>
      <c r="M138" s="996">
        <f t="shared" si="65"/>
        <v>1.1551720174677995</v>
      </c>
      <c r="N138" s="996">
        <f t="shared" si="65"/>
        <v>1.1713444257123486</v>
      </c>
      <c r="O138" s="996">
        <f t="shared" si="65"/>
        <v>1.1877432476723215</v>
      </c>
      <c r="P138" s="996">
        <f t="shared" si="65"/>
        <v>1.2043716531397342</v>
      </c>
      <c r="Q138" s="996">
        <f t="shared" si="65"/>
        <v>1.2212328562836905</v>
      </c>
      <c r="R138" s="996">
        <f t="shared" si="65"/>
        <v>1.2383301162716622</v>
      </c>
      <c r="S138" s="996">
        <f t="shared" si="65"/>
        <v>1.2556667378994655</v>
      </c>
      <c r="T138" s="996">
        <f t="shared" si="65"/>
        <v>1.273246072230058</v>
      </c>
      <c r="U138" s="996">
        <f t="shared" si="65"/>
        <v>1.2821587947356683</v>
      </c>
      <c r="V138" s="996">
        <f t="shared" si="65"/>
        <v>1.2911339062988179</v>
      </c>
      <c r="W138" s="996">
        <f t="shared" si="65"/>
        <v>1.3001718436429095</v>
      </c>
      <c r="X138" s="996">
        <f t="shared" si="65"/>
        <v>1.3092730465484097</v>
      </c>
      <c r="Y138" s="996">
        <f t="shared" si="65"/>
        <v>1.3184379578742484</v>
      </c>
      <c r="Z138" s="996">
        <f t="shared" si="65"/>
        <v>1.327667023579368</v>
      </c>
      <c r="AA138" s="996">
        <f t="shared" si="65"/>
        <v>1.3369606927444233</v>
      </c>
      <c r="AB138" s="996">
        <f t="shared" si="65"/>
        <v>1.3463194175936342</v>
      </c>
      <c r="AC138" s="997">
        <f>AB138*(1+AC137)</f>
        <v>1.3557436535167895</v>
      </c>
    </row>
    <row r="139" spans="1:19" ht="10.8" thickBot="1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</row>
    <row r="140" spans="1:29" ht="13.2">
      <c r="A140" s="81"/>
      <c r="B140" s="150" t="str">
        <f>B135</f>
        <v>5.8.</v>
      </c>
      <c r="C140" s="760" t="str">
        <f>C135</f>
        <v>Změna měrných hodnot času</v>
      </c>
      <c r="D140" s="473"/>
      <c r="E140" s="1066">
        <f>AC135+1</f>
        <v>2039</v>
      </c>
      <c r="F140" s="1064">
        <f aca="true" t="shared" si="66" ref="F140:AC140">E140+1</f>
        <v>2040</v>
      </c>
      <c r="G140" s="1064">
        <f t="shared" si="66"/>
        <v>2041</v>
      </c>
      <c r="H140" s="1064">
        <f t="shared" si="66"/>
        <v>2042</v>
      </c>
      <c r="I140" s="1064">
        <f t="shared" si="66"/>
        <v>2043</v>
      </c>
      <c r="J140" s="1064">
        <f t="shared" si="66"/>
        <v>2044</v>
      </c>
      <c r="K140" s="1064">
        <f t="shared" si="66"/>
        <v>2045</v>
      </c>
      <c r="L140" s="1064">
        <f t="shared" si="66"/>
        <v>2046</v>
      </c>
      <c r="M140" s="1064">
        <f t="shared" si="66"/>
        <v>2047</v>
      </c>
      <c r="N140" s="1064">
        <f t="shared" si="66"/>
        <v>2048</v>
      </c>
      <c r="O140" s="1064">
        <f t="shared" si="66"/>
        <v>2049</v>
      </c>
      <c r="P140" s="1064">
        <f t="shared" si="66"/>
        <v>2050</v>
      </c>
      <c r="Q140" s="1064">
        <f t="shared" si="66"/>
        <v>2051</v>
      </c>
      <c r="R140" s="1064">
        <f t="shared" si="66"/>
        <v>2052</v>
      </c>
      <c r="S140" s="1064">
        <f t="shared" si="66"/>
        <v>2053</v>
      </c>
      <c r="T140" s="1064">
        <f t="shared" si="66"/>
        <v>2054</v>
      </c>
      <c r="U140" s="1064">
        <f t="shared" si="66"/>
        <v>2055</v>
      </c>
      <c r="V140" s="1064">
        <f t="shared" si="66"/>
        <v>2056</v>
      </c>
      <c r="W140" s="1064">
        <f t="shared" si="66"/>
        <v>2057</v>
      </c>
      <c r="X140" s="1064">
        <f t="shared" si="66"/>
        <v>2058</v>
      </c>
      <c r="Y140" s="1064">
        <f t="shared" si="66"/>
        <v>2059</v>
      </c>
      <c r="Z140" s="1064">
        <f t="shared" si="66"/>
        <v>2060</v>
      </c>
      <c r="AA140" s="1064">
        <f t="shared" si="66"/>
        <v>2061</v>
      </c>
      <c r="AB140" s="1064">
        <f t="shared" si="66"/>
        <v>2062</v>
      </c>
      <c r="AC140" s="1078">
        <f t="shared" si="66"/>
        <v>2063</v>
      </c>
    </row>
    <row r="141" spans="1:29" ht="13.8" thickBot="1">
      <c r="A141" s="81"/>
      <c r="B141" s="761" t="s">
        <v>11</v>
      </c>
      <c r="C141" s="762"/>
      <c r="D141" s="456" t="s">
        <v>263</v>
      </c>
      <c r="E141" s="1067"/>
      <c r="F141" s="1065"/>
      <c r="G141" s="1065"/>
      <c r="H141" s="1065"/>
      <c r="I141" s="1065"/>
      <c r="J141" s="1065"/>
      <c r="K141" s="1065"/>
      <c r="L141" s="1065"/>
      <c r="M141" s="1065"/>
      <c r="N141" s="1065"/>
      <c r="O141" s="1065"/>
      <c r="P141" s="1065"/>
      <c r="Q141" s="1065"/>
      <c r="R141" s="1065"/>
      <c r="S141" s="1065"/>
      <c r="T141" s="1065"/>
      <c r="U141" s="1065"/>
      <c r="V141" s="1065"/>
      <c r="W141" s="1065"/>
      <c r="X141" s="1065"/>
      <c r="Y141" s="1065"/>
      <c r="Z141" s="1065"/>
      <c r="AA141" s="1065"/>
      <c r="AB141" s="1065"/>
      <c r="AC141" s="1079"/>
    </row>
    <row r="142" spans="1:29" ht="11.4">
      <c r="A142" s="81"/>
      <c r="B142" s="755"/>
      <c r="C142" s="756" t="str">
        <f>C137</f>
        <v>Hodnota růstu HDP na hlavu (resp. prognóza)</v>
      </c>
      <c r="D142" s="757">
        <f>D137</f>
        <v>0.7</v>
      </c>
      <c r="E142" s="993">
        <f>$D$142*IF(HLOOKUP(E$140,'0 Úvod'!$K$65:$N$66,1,TRUE)=E$140,HLOOKUP(E$140,'0 Úvod'!$K$65:$N$66,2,TRUE),HLOOKUP(E$140,'0 Úvod'!$D$68:$J$69,2,TRUE))</f>
        <v>0.006999999999999999</v>
      </c>
      <c r="F142" s="993">
        <f>$D$142*IF(HLOOKUP(F$140,'0 Úvod'!$K$65:$N$66,1,TRUE)=F$140,HLOOKUP(F$140,'0 Úvod'!$K$65:$N$66,2,TRUE),HLOOKUP(F$140,'0 Úvod'!$D$68:$J$69,2,TRUE))</f>
        <v>0.006999999999999999</v>
      </c>
      <c r="G142" s="993">
        <f>$D$142*IF(HLOOKUP(G$140,'0 Úvod'!$K$65:$N$66,1,TRUE)=G$140,HLOOKUP(G$140,'0 Úvod'!$K$65:$N$66,2,TRUE),HLOOKUP(G$140,'0 Úvod'!$D$68:$J$69,2,TRUE))</f>
        <v>0.006999999999999999</v>
      </c>
      <c r="H142" s="993">
        <f>$D$142*IF(HLOOKUP(H$140,'0 Úvod'!$K$65:$N$66,1,TRUE)=H$140,HLOOKUP(H$140,'0 Úvod'!$K$65:$N$66,2,TRUE),HLOOKUP(H$140,'0 Úvod'!$D$68:$J$69,2,TRUE))</f>
        <v>0.006999999999999999</v>
      </c>
      <c r="I142" s="993">
        <f>$D$142*IF(HLOOKUP(I$140,'0 Úvod'!$K$65:$N$66,1,TRUE)=I$140,HLOOKUP(I$140,'0 Úvod'!$K$65:$N$66,2,TRUE),HLOOKUP(I$140,'0 Úvod'!$D$68:$J$69,2,TRUE))</f>
        <v>0.006999999999999999</v>
      </c>
      <c r="J142" s="993">
        <f>$D$142*IF(HLOOKUP(J$140,'0 Úvod'!$K$65:$N$66,1,TRUE)=J$140,HLOOKUP(J$140,'0 Úvod'!$K$65:$N$66,2,TRUE),HLOOKUP(J$140,'0 Úvod'!$D$68:$J$69,2,TRUE))</f>
        <v>0.006999999999999999</v>
      </c>
      <c r="K142" s="993">
        <f>$D$142*IF(HLOOKUP(K$140,'0 Úvod'!$K$65:$N$66,1,TRUE)=K$140,HLOOKUP(K$140,'0 Úvod'!$K$65:$N$66,2,TRUE),HLOOKUP(K$140,'0 Úvod'!$D$68:$J$69,2,TRUE))</f>
        <v>0.006999999999999999</v>
      </c>
      <c r="L142" s="993">
        <f>$D$142*IF(HLOOKUP(L$140,'0 Úvod'!$K$65:$N$66,1,TRUE)=L$140,HLOOKUP(L$140,'0 Úvod'!$K$65:$N$66,2,TRUE),HLOOKUP(L$140,'0 Úvod'!$D$68:$J$69,2,TRUE))</f>
        <v>0.006999999999999999</v>
      </c>
      <c r="M142" s="993">
        <f>$D$142*IF(HLOOKUP(M$140,'0 Úvod'!$K$65:$N$66,1,TRUE)=M$140,HLOOKUP(M$140,'0 Úvod'!$K$65:$N$66,2,TRUE),HLOOKUP(M$140,'0 Úvod'!$D$68:$J$69,2,TRUE))</f>
        <v>0.006999999999999999</v>
      </c>
      <c r="N142" s="993">
        <f>$D$142*IF(HLOOKUP(N$140,'0 Úvod'!$K$65:$N$66,1,TRUE)=N$140,HLOOKUP(N$140,'0 Úvod'!$K$65:$N$66,2,TRUE),HLOOKUP(N$140,'0 Úvod'!$D$68:$J$69,2,TRUE))</f>
        <v>0.006999999999999999</v>
      </c>
      <c r="O142" s="993">
        <f>$D$142*IF(HLOOKUP(O$140,'0 Úvod'!$K$65:$N$66,1,TRUE)=O$140,HLOOKUP(O$140,'0 Úvod'!$K$65:$N$66,2,TRUE),HLOOKUP(O$140,'0 Úvod'!$D$68:$J$69,2,TRUE))</f>
        <v>0.006999999999999999</v>
      </c>
      <c r="P142" s="993">
        <f>$D$142*IF(HLOOKUP(P$140,'0 Úvod'!$K$65:$N$66,1,TRUE)=P$140,HLOOKUP(P$140,'0 Úvod'!$K$65:$N$66,2,TRUE),HLOOKUP(P$140,'0 Úvod'!$D$68:$J$69,2,TRUE))</f>
        <v>0.006999999999999999</v>
      </c>
      <c r="Q142" s="993">
        <f>$D$142*IF(HLOOKUP(Q$140,'0 Úvod'!$K$65:$N$66,1,TRUE)=Q$140,HLOOKUP(Q$140,'0 Úvod'!$K$65:$N$66,2,TRUE),HLOOKUP(Q$140,'0 Úvod'!$D$68:$J$69,2,TRUE))</f>
        <v>0.006999999999999999</v>
      </c>
      <c r="R142" s="993">
        <f>$D$142*IF(HLOOKUP(R$140,'0 Úvod'!$K$65:$N$66,1,TRUE)=R$140,HLOOKUP(R$140,'0 Úvod'!$K$65:$N$66,2,TRUE),HLOOKUP(R$140,'0 Úvod'!$D$68:$J$69,2,TRUE))</f>
        <v>0.006999999999999999</v>
      </c>
      <c r="S142" s="993">
        <f>$D$142*IF(HLOOKUP(S$140,'0 Úvod'!$K$65:$N$66,1,TRUE)=S$140,HLOOKUP(S$140,'0 Úvod'!$K$65:$N$66,2,TRUE),HLOOKUP(S$140,'0 Úvod'!$D$68:$J$69,2,TRUE))</f>
        <v>0.006999999999999999</v>
      </c>
      <c r="T142" s="993">
        <f>$D$142*IF(HLOOKUP(T$140,'0 Úvod'!$K$65:$N$66,1,TRUE)=T$140,HLOOKUP(T$140,'0 Úvod'!$K$65:$N$66,2,TRUE),HLOOKUP(T$140,'0 Úvod'!$D$68:$J$69,2,TRUE))</f>
        <v>0.006999999999999999</v>
      </c>
      <c r="U142" s="993">
        <f>$D$142*IF(HLOOKUP(U$140,'0 Úvod'!$K$65:$N$66,1,TRUE)=U$140,HLOOKUP(U$140,'0 Úvod'!$K$65:$N$66,2,TRUE),HLOOKUP(U$140,'0 Úvod'!$D$68:$J$69,2,TRUE))</f>
        <v>0.006999999999999999</v>
      </c>
      <c r="V142" s="993">
        <f>$D$142*IF(HLOOKUP(V$140,'0 Úvod'!$K$65:$N$66,1,TRUE)=V$140,HLOOKUP(V$140,'0 Úvod'!$K$65:$N$66,2,TRUE),HLOOKUP(V$140,'0 Úvod'!$D$68:$J$69,2,TRUE))</f>
        <v>0.006999999999999999</v>
      </c>
      <c r="W142" s="993">
        <f>$D$142*IF(HLOOKUP(W$140,'0 Úvod'!$K$65:$N$66,1,TRUE)=W$140,HLOOKUP(W$140,'0 Úvod'!$K$65:$N$66,2,TRUE),HLOOKUP(W$140,'0 Úvod'!$D$68:$J$69,2,TRUE))</f>
        <v>0.006999999999999999</v>
      </c>
      <c r="X142" s="993">
        <f>$D$142*IF(HLOOKUP(X$140,'0 Úvod'!$K$65:$N$66,1,TRUE)=X$140,HLOOKUP(X$140,'0 Úvod'!$K$65:$N$66,2,TRUE),HLOOKUP(X$140,'0 Úvod'!$D$68:$J$69,2,TRUE))</f>
        <v>0.006999999999999999</v>
      </c>
      <c r="Y142" s="993">
        <f>$D$142*IF(HLOOKUP(Y$140,'0 Úvod'!$K$65:$N$66,1,TRUE)=Y$140,HLOOKUP(Y$140,'0 Úvod'!$K$65:$N$66,2,TRUE),HLOOKUP(Y$140,'0 Úvod'!$D$68:$J$69,2,TRUE))</f>
        <v>0.006999999999999999</v>
      </c>
      <c r="Z142" s="993">
        <f>$D$142*IF(HLOOKUP(Z$140,'0 Úvod'!$K$65:$N$66,1,TRUE)=Z$140,HLOOKUP(Z$140,'0 Úvod'!$K$65:$N$66,2,TRUE),HLOOKUP(Z$140,'0 Úvod'!$D$68:$J$69,2,TRUE))</f>
        <v>0.006999999999999999</v>
      </c>
      <c r="AA142" s="993">
        <f>$D$142*IF(HLOOKUP(AA$140,'0 Úvod'!$K$65:$N$66,1,TRUE)=AA$140,HLOOKUP(AA$140,'0 Úvod'!$K$65:$N$66,2,TRUE),HLOOKUP(AA$140,'0 Úvod'!$D$68:$J$69,2,TRUE))</f>
        <v>0.006999999999999999</v>
      </c>
      <c r="AB142" s="993">
        <f>$D$142*IF(HLOOKUP(AB$140,'0 Úvod'!$K$65:$N$66,1,TRUE)=AB$140,HLOOKUP(AB$140,'0 Úvod'!$K$65:$N$66,2,TRUE),HLOOKUP(AB$140,'0 Úvod'!$D$68:$J$69,2,TRUE))</f>
        <v>0.006999999999999999</v>
      </c>
      <c r="AC142" s="994">
        <f>$D$142*IF(HLOOKUP(AC$140,'0 Úvod'!$K$65:$N$66,1,TRUE)=AC$140,HLOOKUP(AC$140,'0 Úvod'!$K$65:$N$66,2,TRUE),HLOOKUP(AC$140,'0 Úvod'!$D$68:$J$69,2,TRUE))</f>
        <v>0.006999999999999999</v>
      </c>
    </row>
    <row r="143" spans="1:29" ht="12" thickBot="1">
      <c r="A143" s="81"/>
      <c r="B143" s="758"/>
      <c r="C143" s="759" t="str">
        <f>C138</f>
        <v>Výsledný růstový koeficient hodnoty času</v>
      </c>
      <c r="D143" s="763"/>
      <c r="E143" s="996">
        <f>AC138*(1+E142)</f>
        <v>1.3652338590914068</v>
      </c>
      <c r="F143" s="996">
        <f>E143*(1+F142)</f>
        <v>1.3747904961050466</v>
      </c>
      <c r="G143" s="996">
        <f aca="true" t="shared" si="67" ref="G143:AC143">F143*(1+G142)</f>
        <v>1.3844140295777818</v>
      </c>
      <c r="H143" s="996">
        <f t="shared" si="67"/>
        <v>1.394104927784826</v>
      </c>
      <c r="I143" s="996">
        <f t="shared" si="67"/>
        <v>1.4038636622793197</v>
      </c>
      <c r="J143" s="996">
        <f t="shared" si="67"/>
        <v>1.4136907079152747</v>
      </c>
      <c r="K143" s="996">
        <f t="shared" si="67"/>
        <v>1.4235865428706815</v>
      </c>
      <c r="L143" s="996">
        <f t="shared" si="67"/>
        <v>1.4335516486707762</v>
      </c>
      <c r="M143" s="996">
        <f t="shared" si="67"/>
        <v>1.4435865102114716</v>
      </c>
      <c r="N143" s="996">
        <f t="shared" si="67"/>
        <v>1.4536916157829518</v>
      </c>
      <c r="O143" s="996">
        <f t="shared" si="67"/>
        <v>1.4638674570934322</v>
      </c>
      <c r="P143" s="996">
        <f t="shared" si="67"/>
        <v>1.4741145292930862</v>
      </c>
      <c r="Q143" s="996">
        <f t="shared" si="67"/>
        <v>1.4844333309981377</v>
      </c>
      <c r="R143" s="996">
        <f t="shared" si="67"/>
        <v>1.4948243643151244</v>
      </c>
      <c r="S143" s="996">
        <f t="shared" si="67"/>
        <v>1.5052881348653302</v>
      </c>
      <c r="T143" s="996">
        <f t="shared" si="67"/>
        <v>1.5158251518093873</v>
      </c>
      <c r="U143" s="996">
        <f t="shared" si="67"/>
        <v>1.5264359278720527</v>
      </c>
      <c r="V143" s="996">
        <f t="shared" si="67"/>
        <v>1.537120979367157</v>
      </c>
      <c r="W143" s="996">
        <f t="shared" si="67"/>
        <v>1.5478808262227268</v>
      </c>
      <c r="X143" s="996">
        <f t="shared" si="67"/>
        <v>1.5587159920062859</v>
      </c>
      <c r="Y143" s="996">
        <f t="shared" si="67"/>
        <v>1.5696270039503297</v>
      </c>
      <c r="Z143" s="996">
        <f t="shared" si="67"/>
        <v>1.580614392977982</v>
      </c>
      <c r="AA143" s="996">
        <f t="shared" si="67"/>
        <v>1.5916786937288276</v>
      </c>
      <c r="AB143" s="996">
        <f t="shared" si="67"/>
        <v>1.6028204445849292</v>
      </c>
      <c r="AC143" s="997">
        <f t="shared" si="67"/>
        <v>1.6140401876970236</v>
      </c>
    </row>
    <row r="144" spans="1:19" ht="11.4">
      <c r="A144" s="81"/>
      <c r="B144" s="287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</row>
    <row r="145" spans="1:19" ht="12" thickBot="1">
      <c r="A145" s="81"/>
      <c r="B145" s="287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</row>
    <row r="146" spans="2:16" ht="12.75">
      <c r="B146" s="1089" t="s">
        <v>56</v>
      </c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1"/>
    </row>
    <row r="147" spans="2:16" ht="10.8" thickBot="1">
      <c r="B147" s="1092"/>
      <c r="C147" s="1093"/>
      <c r="D147" s="1093"/>
      <c r="E147" s="1093"/>
      <c r="F147" s="1093"/>
      <c r="G147" s="1093"/>
      <c r="H147" s="1093"/>
      <c r="I147" s="1093"/>
      <c r="J147" s="1093"/>
      <c r="K147" s="1093"/>
      <c r="L147" s="1093"/>
      <c r="M147" s="1093"/>
      <c r="N147" s="1093"/>
      <c r="O147" s="1093"/>
      <c r="P147" s="1094"/>
    </row>
    <row r="148" spans="2:16" ht="13.2">
      <c r="B148" s="603" t="s">
        <v>242</v>
      </c>
      <c r="C148" s="604"/>
      <c r="D148" s="605"/>
      <c r="E148" s="605"/>
      <c r="F148" s="605"/>
      <c r="G148" s="606"/>
      <c r="H148" s="190"/>
      <c r="I148" s="190"/>
      <c r="J148" s="190"/>
      <c r="K148" s="190"/>
      <c r="L148" s="190"/>
      <c r="M148" s="190"/>
      <c r="N148" s="190"/>
      <c r="O148" s="190"/>
      <c r="P148" s="607"/>
    </row>
    <row r="149" spans="2:16" ht="13.2">
      <c r="B149" s="764" t="s">
        <v>249</v>
      </c>
      <c r="C149" s="765"/>
      <c r="D149" s="766"/>
      <c r="E149" s="766"/>
      <c r="F149" s="766"/>
      <c r="G149" s="767"/>
      <c r="H149" s="196"/>
      <c r="I149" s="196"/>
      <c r="J149" s="196"/>
      <c r="K149" s="196"/>
      <c r="L149" s="196"/>
      <c r="M149" s="196"/>
      <c r="N149" s="196"/>
      <c r="O149" s="196"/>
      <c r="P149" s="768"/>
    </row>
    <row r="150" spans="2:16" ht="13.8" thickBot="1">
      <c r="B150" s="608" t="s">
        <v>373</v>
      </c>
      <c r="C150" s="609"/>
      <c r="D150" s="204"/>
      <c r="E150" s="204"/>
      <c r="F150" s="204"/>
      <c r="G150" s="610"/>
      <c r="H150" s="204"/>
      <c r="I150" s="204"/>
      <c r="J150" s="204"/>
      <c r="K150" s="204"/>
      <c r="L150" s="204"/>
      <c r="M150" s="204"/>
      <c r="N150" s="204"/>
      <c r="O150" s="204"/>
      <c r="P150" s="611"/>
    </row>
  </sheetData>
  <sheetProtection password="C644" sheet="1" objects="1" scenarios="1" formatCells="0" formatColumns="0" formatRows="0" insertColumns="0" insertRows="0" insertHyperlinks="0" deleteColumns="0" deleteRows="0" sort="0" autoFilter="0" pivotTables="0"/>
  <mergeCells count="373">
    <mergeCell ref="B146:P147"/>
    <mergeCell ref="I60:I61"/>
    <mergeCell ref="J60:J61"/>
    <mergeCell ref="K60:K61"/>
    <mergeCell ref="B76:C77"/>
    <mergeCell ref="E60:E61"/>
    <mergeCell ref="N60:N61"/>
    <mergeCell ref="O60:O61"/>
    <mergeCell ref="P60:P61"/>
    <mergeCell ref="G60:G61"/>
    <mergeCell ref="E93:E94"/>
    <mergeCell ref="F93:F94"/>
    <mergeCell ref="G93:G94"/>
    <mergeCell ref="L93:L94"/>
    <mergeCell ref="M93:M94"/>
    <mergeCell ref="N93:N94"/>
    <mergeCell ref="O93:O94"/>
    <mergeCell ref="H93:H94"/>
    <mergeCell ref="I93:I94"/>
    <mergeCell ref="J93:J94"/>
    <mergeCell ref="K93:K94"/>
    <mergeCell ref="F103:F104"/>
    <mergeCell ref="G103:G104"/>
    <mergeCell ref="B95:B96"/>
    <mergeCell ref="F36:F37"/>
    <mergeCell ref="K36:K37"/>
    <mergeCell ref="L36:L37"/>
    <mergeCell ref="G44:G45"/>
    <mergeCell ref="M44:M45"/>
    <mergeCell ref="N44:N45"/>
    <mergeCell ref="L44:L45"/>
    <mergeCell ref="K44:K45"/>
    <mergeCell ref="J44:J45"/>
    <mergeCell ref="I44:I45"/>
    <mergeCell ref="M36:M37"/>
    <mergeCell ref="H36:H37"/>
    <mergeCell ref="I36:I37"/>
    <mergeCell ref="J36:J37"/>
    <mergeCell ref="H44:H45"/>
    <mergeCell ref="Q53:Q54"/>
    <mergeCell ref="H60:H61"/>
    <mergeCell ref="H53:H54"/>
    <mergeCell ref="I53:I54"/>
    <mergeCell ref="J53:J54"/>
    <mergeCell ref="K53:K54"/>
    <mergeCell ref="S36:S37"/>
    <mergeCell ref="N36:N37"/>
    <mergeCell ref="O36:O37"/>
    <mergeCell ref="S44:S45"/>
    <mergeCell ref="P36:P37"/>
    <mergeCell ref="Q44:Q45"/>
    <mergeCell ref="Q36:Q37"/>
    <mergeCell ref="O44:O45"/>
    <mergeCell ref="P44:P45"/>
    <mergeCell ref="R36:R37"/>
    <mergeCell ref="R44:R45"/>
    <mergeCell ref="S27:S28"/>
    <mergeCell ref="P27:P28"/>
    <mergeCell ref="Q27:Q28"/>
    <mergeCell ref="N27:N28"/>
    <mergeCell ref="Q19:Q20"/>
    <mergeCell ref="O27:O28"/>
    <mergeCell ref="I19:I20"/>
    <mergeCell ref="O19:O20"/>
    <mergeCell ref="J27:J28"/>
    <mergeCell ref="L19:L20"/>
    <mergeCell ref="M19:M20"/>
    <mergeCell ref="J19:J20"/>
    <mergeCell ref="I27:I28"/>
    <mergeCell ref="R27:R28"/>
    <mergeCell ref="K27:K28"/>
    <mergeCell ref="L27:L28"/>
    <mergeCell ref="M27:M28"/>
    <mergeCell ref="K10:K11"/>
    <mergeCell ref="L10:L11"/>
    <mergeCell ref="M10:M11"/>
    <mergeCell ref="S19:S20"/>
    <mergeCell ref="R10:R11"/>
    <mergeCell ref="O10:O11"/>
    <mergeCell ref="P10:P11"/>
    <mergeCell ref="Q10:Q11"/>
    <mergeCell ref="K19:K20"/>
    <mergeCell ref="P19:P20"/>
    <mergeCell ref="S10:S11"/>
    <mergeCell ref="N19:N20"/>
    <mergeCell ref="N10:N11"/>
    <mergeCell ref="R19:R20"/>
    <mergeCell ref="M2:M3"/>
    <mergeCell ref="O2:O3"/>
    <mergeCell ref="N2:N3"/>
    <mergeCell ref="K2:K3"/>
    <mergeCell ref="L2:L3"/>
    <mergeCell ref="S2:S3"/>
    <mergeCell ref="P2:P3"/>
    <mergeCell ref="Q2:Q3"/>
    <mergeCell ref="R2:R3"/>
    <mergeCell ref="J2:J3"/>
    <mergeCell ref="H10:H11"/>
    <mergeCell ref="I10:I11"/>
    <mergeCell ref="J10:J11"/>
    <mergeCell ref="F19:F20"/>
    <mergeCell ref="F10:F11"/>
    <mergeCell ref="G2:G3"/>
    <mergeCell ref="G19:G20"/>
    <mergeCell ref="G10:G11"/>
    <mergeCell ref="H19:H20"/>
    <mergeCell ref="E10:E11"/>
    <mergeCell ref="F2:F3"/>
    <mergeCell ref="G53:G54"/>
    <mergeCell ref="F60:F61"/>
    <mergeCell ref="E2:E3"/>
    <mergeCell ref="B78:B85"/>
    <mergeCell ref="E36:E37"/>
    <mergeCell ref="C78:C79"/>
    <mergeCell ref="C80:C81"/>
    <mergeCell ref="C82:C83"/>
    <mergeCell ref="C84:C85"/>
    <mergeCell ref="E19:E20"/>
    <mergeCell ref="E27:E28"/>
    <mergeCell ref="F27:F28"/>
    <mergeCell ref="G27:G28"/>
    <mergeCell ref="E53:E54"/>
    <mergeCell ref="F53:F54"/>
    <mergeCell ref="E44:E45"/>
    <mergeCell ref="F44:F45"/>
    <mergeCell ref="G36:G37"/>
    <mergeCell ref="E73:I73"/>
    <mergeCell ref="H2:H3"/>
    <mergeCell ref="I2:I3"/>
    <mergeCell ref="H27:H28"/>
    <mergeCell ref="E124:E125"/>
    <mergeCell ref="B97:B98"/>
    <mergeCell ref="B99:B100"/>
    <mergeCell ref="E103:E104"/>
    <mergeCell ref="R114:R115"/>
    <mergeCell ref="P114:P115"/>
    <mergeCell ref="B105:B106"/>
    <mergeCell ref="B107:B108"/>
    <mergeCell ref="N103:N104"/>
    <mergeCell ref="O103:O104"/>
    <mergeCell ref="J103:J104"/>
    <mergeCell ref="K103:K104"/>
    <mergeCell ref="L103:L104"/>
    <mergeCell ref="M103:M104"/>
    <mergeCell ref="R103:R104"/>
    <mergeCell ref="O124:O125"/>
    <mergeCell ref="P124:P125"/>
    <mergeCell ref="J124:J125"/>
    <mergeCell ref="L124:L125"/>
    <mergeCell ref="S103:S104"/>
    <mergeCell ref="P103:P104"/>
    <mergeCell ref="Q103:Q104"/>
    <mergeCell ref="H103:H104"/>
    <mergeCell ref="I103:I104"/>
    <mergeCell ref="B109:B110"/>
    <mergeCell ref="E114:E115"/>
    <mergeCell ref="F114:F115"/>
    <mergeCell ref="G114:G115"/>
    <mergeCell ref="H114:H115"/>
    <mergeCell ref="I114:I115"/>
    <mergeCell ref="P93:P94"/>
    <mergeCell ref="Q93:Q94"/>
    <mergeCell ref="R93:R94"/>
    <mergeCell ref="S93:S94"/>
    <mergeCell ref="Y93:Y94"/>
    <mergeCell ref="Z93:Z94"/>
    <mergeCell ref="AA93:AA94"/>
    <mergeCell ref="B130:B131"/>
    <mergeCell ref="B116:B117"/>
    <mergeCell ref="B118:B119"/>
    <mergeCell ref="B120:B121"/>
    <mergeCell ref="B128:B129"/>
    <mergeCell ref="B126:B127"/>
    <mergeCell ref="T93:T94"/>
    <mergeCell ref="U93:U94"/>
    <mergeCell ref="V93:V94"/>
    <mergeCell ref="T114:T115"/>
    <mergeCell ref="U114:U115"/>
    <mergeCell ref="V114:V115"/>
    <mergeCell ref="F124:F125"/>
    <mergeCell ref="G124:G125"/>
    <mergeCell ref="H124:H125"/>
    <mergeCell ref="I124:I125"/>
    <mergeCell ref="N124:N125"/>
    <mergeCell ref="AC93:AC94"/>
    <mergeCell ref="T103:T104"/>
    <mergeCell ref="U103:U104"/>
    <mergeCell ref="V103:V104"/>
    <mergeCell ref="W103:W104"/>
    <mergeCell ref="X103:X104"/>
    <mergeCell ref="Y103:Y104"/>
    <mergeCell ref="Z103:Z104"/>
    <mergeCell ref="AA103:AA104"/>
    <mergeCell ref="AB103:AB104"/>
    <mergeCell ref="AC103:AC104"/>
    <mergeCell ref="W93:W94"/>
    <mergeCell ref="X93:X94"/>
    <mergeCell ref="AC114:AC115"/>
    <mergeCell ref="T124:T125"/>
    <mergeCell ref="U124:U125"/>
    <mergeCell ref="V124:V125"/>
    <mergeCell ref="W124:W125"/>
    <mergeCell ref="X124:X125"/>
    <mergeCell ref="AA124:AA125"/>
    <mergeCell ref="AB124:AB125"/>
    <mergeCell ref="AC124:AC125"/>
    <mergeCell ref="S124:S125"/>
    <mergeCell ref="Q124:Q125"/>
    <mergeCell ref="J114:J115"/>
    <mergeCell ref="K114:K115"/>
    <mergeCell ref="S114:S115"/>
    <mergeCell ref="L114:L115"/>
    <mergeCell ref="M114:M115"/>
    <mergeCell ref="N114:N115"/>
    <mergeCell ref="O114:O115"/>
    <mergeCell ref="Q114:Q115"/>
    <mergeCell ref="R124:R125"/>
    <mergeCell ref="M124:M125"/>
    <mergeCell ref="K124:K125"/>
    <mergeCell ref="O135:O136"/>
    <mergeCell ref="P135:P136"/>
    <mergeCell ref="Q135:Q136"/>
    <mergeCell ref="R135:R136"/>
    <mergeCell ref="S135:S136"/>
    <mergeCell ref="T135:T136"/>
    <mergeCell ref="E135:E136"/>
    <mergeCell ref="F135:F136"/>
    <mergeCell ref="G135:G136"/>
    <mergeCell ref="H135:H136"/>
    <mergeCell ref="I135:I136"/>
    <mergeCell ref="J135:J136"/>
    <mergeCell ref="K135:K136"/>
    <mergeCell ref="M135:M136"/>
    <mergeCell ref="N135:N136"/>
    <mergeCell ref="AC135:AC136"/>
    <mergeCell ref="E140:E141"/>
    <mergeCell ref="F140:F141"/>
    <mergeCell ref="G140:G141"/>
    <mergeCell ref="H140:H141"/>
    <mergeCell ref="I140:I141"/>
    <mergeCell ref="J140:J141"/>
    <mergeCell ref="K140:K141"/>
    <mergeCell ref="V135:V136"/>
    <mergeCell ref="Y135:Y136"/>
    <mergeCell ref="L140:L141"/>
    <mergeCell ref="M140:M141"/>
    <mergeCell ref="N140:N141"/>
    <mergeCell ref="O140:O141"/>
    <mergeCell ref="P140:P141"/>
    <mergeCell ref="Q140:Q141"/>
    <mergeCell ref="AC140:AC141"/>
    <mergeCell ref="R140:R141"/>
    <mergeCell ref="S140:S141"/>
    <mergeCell ref="T140:T141"/>
    <mergeCell ref="U140:U141"/>
    <mergeCell ref="V140:V141"/>
    <mergeCell ref="Y140:Y141"/>
    <mergeCell ref="L135:L136"/>
    <mergeCell ref="Z140:Z141"/>
    <mergeCell ref="AA140:AA141"/>
    <mergeCell ref="AB140:AB141"/>
    <mergeCell ref="T2:T3"/>
    <mergeCell ref="U2:U3"/>
    <mergeCell ref="V2:V3"/>
    <mergeCell ref="W2:W3"/>
    <mergeCell ref="X2:X3"/>
    <mergeCell ref="X140:X141"/>
    <mergeCell ref="W140:W141"/>
    <mergeCell ref="W135:W136"/>
    <mergeCell ref="X135:X136"/>
    <mergeCell ref="T60:T61"/>
    <mergeCell ref="Y2:Y3"/>
    <mergeCell ref="Z2:Z3"/>
    <mergeCell ref="AA2:AA3"/>
    <mergeCell ref="AB2:AB3"/>
    <mergeCell ref="T19:T20"/>
    <mergeCell ref="U19:U20"/>
    <mergeCell ref="V19:V20"/>
    <mergeCell ref="W19:W20"/>
    <mergeCell ref="X19:X20"/>
    <mergeCell ref="Y19:Y20"/>
    <mergeCell ref="Z19:Z20"/>
    <mergeCell ref="AC2:AC3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B36:AB37"/>
    <mergeCell ref="AA19:AA20"/>
    <mergeCell ref="AB19:AB20"/>
    <mergeCell ref="AC19:AC20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C36:AC37"/>
    <mergeCell ref="T36:T37"/>
    <mergeCell ref="U36:U37"/>
    <mergeCell ref="V36:V37"/>
    <mergeCell ref="W36:W37"/>
    <mergeCell ref="X36:X37"/>
    <mergeCell ref="Y36:Y37"/>
    <mergeCell ref="Z36:Z37"/>
    <mergeCell ref="AA36:AA37"/>
    <mergeCell ref="T44:T45"/>
    <mergeCell ref="U44:U45"/>
    <mergeCell ref="V44:V45"/>
    <mergeCell ref="W44:W45"/>
    <mergeCell ref="X44:X45"/>
    <mergeCell ref="AC44:AC45"/>
    <mergeCell ref="T53:T54"/>
    <mergeCell ref="U53:U54"/>
    <mergeCell ref="V53:V54"/>
    <mergeCell ref="W53:W54"/>
    <mergeCell ref="X53:X54"/>
    <mergeCell ref="Z44:Z45"/>
    <mergeCell ref="AA44:AA45"/>
    <mergeCell ref="AB44:AB45"/>
    <mergeCell ref="Y44:Y45"/>
    <mergeCell ref="AB135:AB136"/>
    <mergeCell ref="Z135:Z136"/>
    <mergeCell ref="AA135:AA136"/>
    <mergeCell ref="U60:U61"/>
    <mergeCell ref="V60:V61"/>
    <mergeCell ref="W60:W61"/>
    <mergeCell ref="X60:X61"/>
    <mergeCell ref="Y60:Y61"/>
    <mergeCell ref="Y124:Y125"/>
    <mergeCell ref="Z124:Z125"/>
    <mergeCell ref="U135:U136"/>
    <mergeCell ref="AB114:AB115"/>
    <mergeCell ref="AB93:AB94"/>
    <mergeCell ref="W114:W115"/>
    <mergeCell ref="X114:X115"/>
    <mergeCell ref="Y114:Y115"/>
    <mergeCell ref="Z114:Z115"/>
    <mergeCell ref="AA114:AA115"/>
    <mergeCell ref="AC60:AC61"/>
    <mergeCell ref="Y53:Y54"/>
    <mergeCell ref="Z53:Z54"/>
    <mergeCell ref="AA53:AA54"/>
    <mergeCell ref="AB53:AB54"/>
    <mergeCell ref="AC53:AC54"/>
    <mergeCell ref="B75:D75"/>
    <mergeCell ref="B86:C88"/>
    <mergeCell ref="K73:N74"/>
    <mergeCell ref="Z60:Z61"/>
    <mergeCell ref="AA60:AA61"/>
    <mergeCell ref="AB60:AB61"/>
    <mergeCell ref="S60:S61"/>
    <mergeCell ref="L60:L61"/>
    <mergeCell ref="M60:M61"/>
    <mergeCell ref="S53:S54"/>
    <mergeCell ref="R53:R54"/>
    <mergeCell ref="N53:N54"/>
    <mergeCell ref="L53:L54"/>
    <mergeCell ref="Q60:Q61"/>
    <mergeCell ref="R60:R61"/>
    <mergeCell ref="O53:O54"/>
    <mergeCell ref="M53:M54"/>
    <mergeCell ref="P53:P54"/>
  </mergeCells>
  <printOptions horizontalCentered="1" verticalCentered="1"/>
  <pageMargins left="0.1968503937007874" right="0.15748031496062992" top="0.7874015748031497" bottom="0.7874015748031497" header="0.3937007874015748" footer="0.3937007874015748"/>
  <pageSetup horizontalDpi="600" verticalDpi="600" orientation="landscape" paperSize="9" scale="53" r:id="rId3"/>
  <headerFooter alignWithMargins="0">
    <oddFooter>&amp;L&amp;A&amp;C30.9.2010</oddFooter>
  </headerFooter>
  <ignoredErrors>
    <ignoredError sqref="E122 E101 K78:N85" unlockedFormula="1"/>
  </ignoredError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3074" r:id="rId4" name="Button 2">
              <controlPr defaultSize="0" print="0" autoFill="0" autoPict="0" macro="[0]!GoToIntroduction">
                <anchor moveWithCells="1" sizeWithCells="1">
                  <from>
                    <xdr:col>26</xdr:col>
                    <xdr:colOff>838200</xdr:colOff>
                    <xdr:row>67</xdr:row>
                    <xdr:rowOff>22860</xdr:rowOff>
                  </from>
                  <to>
                    <xdr:col>29</xdr:col>
                    <xdr:colOff>0</xdr:colOff>
                    <xdr:row>70</xdr:row>
                    <xdr:rowOff>160020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5">
    <pageSetUpPr fitToPage="1"/>
  </sheetPr>
  <dimension ref="A1:AC172"/>
  <sheetViews>
    <sheetView zoomScale="70" zoomScaleNormal="70" workbookViewId="0" topLeftCell="A1"/>
  </sheetViews>
  <sheetFormatPr defaultColWidth="9.140625" defaultRowHeight="12.75"/>
  <cols>
    <col min="1" max="1" width="2.421875" style="372" customWidth="1"/>
    <col min="2" max="2" width="9.00390625" style="372" customWidth="1"/>
    <col min="3" max="3" width="42.140625" style="372" customWidth="1"/>
    <col min="4" max="4" width="14.28125" style="372" customWidth="1"/>
    <col min="5" max="19" width="10.7109375" style="372" customWidth="1"/>
    <col min="20" max="29" width="10.57421875" style="372" customWidth="1"/>
    <col min="30" max="34" width="7.140625" style="372" customWidth="1"/>
    <col min="35" max="16384" width="9.140625" style="372" customWidth="1"/>
  </cols>
  <sheetData>
    <row r="1" spans="1:20" ht="10.8" thickBot="1">
      <c r="A1" s="254"/>
      <c r="B1" s="254"/>
      <c r="C1" s="254"/>
      <c r="D1" s="254"/>
      <c r="E1" s="255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</row>
    <row r="2" spans="1:29" ht="13.2">
      <c r="A2" s="256"/>
      <c r="B2" s="105" t="s">
        <v>3</v>
      </c>
      <c r="C2" s="106" t="s">
        <v>133</v>
      </c>
      <c r="D2" s="453"/>
      <c r="E2" s="1064">
        <f>'1 Celkové investiční náklady'!G3</f>
        <v>2014</v>
      </c>
      <c r="F2" s="1064">
        <f aca="true" t="shared" si="0" ref="F2:S2">E2+1</f>
        <v>2015</v>
      </c>
      <c r="G2" s="1064">
        <f t="shared" si="0"/>
        <v>2016</v>
      </c>
      <c r="H2" s="1064">
        <f t="shared" si="0"/>
        <v>2017</v>
      </c>
      <c r="I2" s="1064">
        <f t="shared" si="0"/>
        <v>2018</v>
      </c>
      <c r="J2" s="1064">
        <f t="shared" si="0"/>
        <v>2019</v>
      </c>
      <c r="K2" s="1064">
        <f t="shared" si="0"/>
        <v>2020</v>
      </c>
      <c r="L2" s="1064">
        <f t="shared" si="0"/>
        <v>2021</v>
      </c>
      <c r="M2" s="1064">
        <f t="shared" si="0"/>
        <v>2022</v>
      </c>
      <c r="N2" s="1064">
        <f t="shared" si="0"/>
        <v>2023</v>
      </c>
      <c r="O2" s="1064">
        <f t="shared" si="0"/>
        <v>2024</v>
      </c>
      <c r="P2" s="1064">
        <f t="shared" si="0"/>
        <v>2025</v>
      </c>
      <c r="Q2" s="1064">
        <f t="shared" si="0"/>
        <v>2026</v>
      </c>
      <c r="R2" s="1064">
        <f t="shared" si="0"/>
        <v>2027</v>
      </c>
      <c r="S2" s="1064">
        <f t="shared" si="0"/>
        <v>2028</v>
      </c>
      <c r="T2" s="1064">
        <f aca="true" t="shared" si="1" ref="T2:AC2">S2+1</f>
        <v>2029</v>
      </c>
      <c r="U2" s="1064">
        <f t="shared" si="1"/>
        <v>2030</v>
      </c>
      <c r="V2" s="1064">
        <f t="shared" si="1"/>
        <v>2031</v>
      </c>
      <c r="W2" s="1064">
        <f t="shared" si="1"/>
        <v>2032</v>
      </c>
      <c r="X2" s="1064">
        <f t="shared" si="1"/>
        <v>2033</v>
      </c>
      <c r="Y2" s="1064">
        <f t="shared" si="1"/>
        <v>2034</v>
      </c>
      <c r="Z2" s="1064">
        <f t="shared" si="1"/>
        <v>2035</v>
      </c>
      <c r="AA2" s="1064">
        <f t="shared" si="1"/>
        <v>2036</v>
      </c>
      <c r="AB2" s="1064">
        <f t="shared" si="1"/>
        <v>2037</v>
      </c>
      <c r="AC2" s="1078">
        <f t="shared" si="1"/>
        <v>2038</v>
      </c>
    </row>
    <row r="3" spans="1:29" ht="13.8" thickBot="1">
      <c r="A3" s="256"/>
      <c r="B3" s="454" t="s">
        <v>9</v>
      </c>
      <c r="C3" s="455" t="s">
        <v>76</v>
      </c>
      <c r="D3" s="456" t="s">
        <v>74</v>
      </c>
      <c r="E3" s="1065"/>
      <c r="F3" s="1065"/>
      <c r="G3" s="1065"/>
      <c r="H3" s="1065"/>
      <c r="I3" s="1065"/>
      <c r="J3" s="1065"/>
      <c r="K3" s="1065"/>
      <c r="L3" s="1065"/>
      <c r="M3" s="1065"/>
      <c r="N3" s="1065"/>
      <c r="O3" s="1065"/>
      <c r="P3" s="1065"/>
      <c r="Q3" s="1065"/>
      <c r="R3" s="1065"/>
      <c r="S3" s="1065"/>
      <c r="T3" s="1065"/>
      <c r="U3" s="1065"/>
      <c r="V3" s="1065"/>
      <c r="W3" s="1065"/>
      <c r="X3" s="1065"/>
      <c r="Y3" s="1065"/>
      <c r="Z3" s="1065"/>
      <c r="AA3" s="1065"/>
      <c r="AB3" s="1065"/>
      <c r="AC3" s="1079"/>
    </row>
    <row r="4" spans="1:29" ht="12">
      <c r="A4" s="257"/>
      <c r="B4" s="1156" t="s">
        <v>127</v>
      </c>
      <c r="C4" s="458" t="s">
        <v>130</v>
      </c>
      <c r="D4" s="459">
        <f>SUM(E4:AC4,E24:AC24)</f>
        <v>0</v>
      </c>
      <c r="E4" s="265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59"/>
    </row>
    <row r="5" spans="1:29" ht="12">
      <c r="A5" s="257"/>
      <c r="B5" s="1151"/>
      <c r="C5" s="458" t="s">
        <v>141</v>
      </c>
      <c r="D5" s="462">
        <f aca="true" t="shared" si="2" ref="D5:D20">SUM(E5:AC5,E25:AC25)</f>
        <v>0</v>
      </c>
      <c r="E5" s="267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1"/>
    </row>
    <row r="6" spans="1:29" ht="12">
      <c r="A6" s="257"/>
      <c r="B6" s="1151"/>
      <c r="C6" s="458" t="s">
        <v>131</v>
      </c>
      <c r="D6" s="462">
        <f t="shared" si="2"/>
        <v>0</v>
      </c>
      <c r="E6" s="267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1"/>
    </row>
    <row r="7" spans="1:29" ht="12">
      <c r="A7" s="257"/>
      <c r="B7" s="1152"/>
      <c r="C7" s="676" t="s">
        <v>132</v>
      </c>
      <c r="D7" s="769">
        <f t="shared" si="2"/>
        <v>0</v>
      </c>
      <c r="E7" s="269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62"/>
    </row>
    <row r="8" spans="1:29" ht="12">
      <c r="A8" s="257"/>
      <c r="B8" s="1153" t="s">
        <v>128</v>
      </c>
      <c r="C8" s="458" t="s">
        <v>130</v>
      </c>
      <c r="D8" s="462">
        <f t="shared" si="2"/>
        <v>0</v>
      </c>
      <c r="E8" s="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261"/>
    </row>
    <row r="9" spans="1:29" ht="12">
      <c r="A9" s="256"/>
      <c r="B9" s="1154"/>
      <c r="C9" s="458" t="s">
        <v>141</v>
      </c>
      <c r="D9" s="462">
        <f t="shared" si="2"/>
        <v>0</v>
      </c>
      <c r="E9" s="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261"/>
    </row>
    <row r="10" spans="1:29" ht="12">
      <c r="A10" s="256"/>
      <c r="B10" s="1154"/>
      <c r="C10" s="458" t="s">
        <v>131</v>
      </c>
      <c r="D10" s="462">
        <f t="shared" si="2"/>
        <v>0</v>
      </c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261"/>
    </row>
    <row r="11" spans="1:29" ht="12">
      <c r="A11" s="256"/>
      <c r="B11" s="1155"/>
      <c r="C11" s="676" t="s">
        <v>132</v>
      </c>
      <c r="D11" s="769">
        <f t="shared" si="2"/>
        <v>0</v>
      </c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262"/>
    </row>
    <row r="12" spans="1:29" ht="12">
      <c r="A12" s="256"/>
      <c r="B12" s="1151" t="s">
        <v>200</v>
      </c>
      <c r="C12" s="458" t="s">
        <v>130</v>
      </c>
      <c r="D12" s="462">
        <f t="shared" si="2"/>
        <v>0</v>
      </c>
      <c r="E12" s="2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73"/>
    </row>
    <row r="13" spans="1:29" ht="12">
      <c r="A13" s="256"/>
      <c r="B13" s="1151"/>
      <c r="C13" s="458" t="s">
        <v>141</v>
      </c>
      <c r="D13" s="462">
        <f t="shared" si="2"/>
        <v>0</v>
      </c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261"/>
    </row>
    <row r="14" spans="1:29" ht="12">
      <c r="A14" s="256"/>
      <c r="B14" s="1151"/>
      <c r="C14" s="458" t="s">
        <v>131</v>
      </c>
      <c r="D14" s="462">
        <f t="shared" si="2"/>
        <v>0</v>
      </c>
      <c r="E14" s="2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261"/>
    </row>
    <row r="15" spans="1:29" ht="12">
      <c r="A15" s="256"/>
      <c r="B15" s="1152"/>
      <c r="C15" s="676" t="s">
        <v>132</v>
      </c>
      <c r="D15" s="769">
        <f t="shared" si="2"/>
        <v>0</v>
      </c>
      <c r="E15" s="5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262"/>
    </row>
    <row r="16" spans="1:29" ht="12">
      <c r="A16" s="256"/>
      <c r="B16" s="1153" t="s">
        <v>201</v>
      </c>
      <c r="C16" s="458" t="s">
        <v>130</v>
      </c>
      <c r="D16" s="462">
        <f t="shared" si="2"/>
        <v>0</v>
      </c>
      <c r="E16" s="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261"/>
    </row>
    <row r="17" spans="1:29" ht="12">
      <c r="A17" s="256"/>
      <c r="B17" s="1154"/>
      <c r="C17" s="458" t="s">
        <v>141</v>
      </c>
      <c r="D17" s="462">
        <f t="shared" si="2"/>
        <v>0</v>
      </c>
      <c r="E17" s="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261"/>
    </row>
    <row r="18" spans="1:29" ht="12">
      <c r="A18" s="256"/>
      <c r="B18" s="1154"/>
      <c r="C18" s="458" t="s">
        <v>131</v>
      </c>
      <c r="D18" s="462">
        <f t="shared" si="2"/>
        <v>0</v>
      </c>
      <c r="E18" s="2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261"/>
    </row>
    <row r="19" spans="1:29" ht="12">
      <c r="A19" s="256"/>
      <c r="B19" s="1155"/>
      <c r="C19" s="676" t="s">
        <v>132</v>
      </c>
      <c r="D19" s="462">
        <f t="shared" si="2"/>
        <v>0</v>
      </c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262"/>
    </row>
    <row r="20" spans="1:29" ht="12.6" thickBot="1">
      <c r="A20" s="256"/>
      <c r="B20" s="480"/>
      <c r="C20" s="617" t="s">
        <v>129</v>
      </c>
      <c r="D20" s="466">
        <f t="shared" si="2"/>
        <v>0</v>
      </c>
      <c r="E20" s="482">
        <f>SUM(E4:E11)-SUM(E12:E19)</f>
        <v>0</v>
      </c>
      <c r="F20" s="483">
        <f aca="true" t="shared" si="3" ref="F20:S20">SUM(F4:F11)-SUM(F12:F19)</f>
        <v>0</v>
      </c>
      <c r="G20" s="483">
        <f t="shared" si="3"/>
        <v>0</v>
      </c>
      <c r="H20" s="483">
        <f t="shared" si="3"/>
        <v>0</v>
      </c>
      <c r="I20" s="483">
        <f t="shared" si="3"/>
        <v>0</v>
      </c>
      <c r="J20" s="483">
        <f t="shared" si="3"/>
        <v>0</v>
      </c>
      <c r="K20" s="483">
        <f t="shared" si="3"/>
        <v>0</v>
      </c>
      <c r="L20" s="483">
        <f t="shared" si="3"/>
        <v>0</v>
      </c>
      <c r="M20" s="483">
        <f t="shared" si="3"/>
        <v>0</v>
      </c>
      <c r="N20" s="483">
        <f t="shared" si="3"/>
        <v>0</v>
      </c>
      <c r="O20" s="483">
        <f t="shared" si="3"/>
        <v>0</v>
      </c>
      <c r="P20" s="483">
        <f t="shared" si="3"/>
        <v>0</v>
      </c>
      <c r="Q20" s="483">
        <f t="shared" si="3"/>
        <v>0</v>
      </c>
      <c r="R20" s="483">
        <f t="shared" si="3"/>
        <v>0</v>
      </c>
      <c r="S20" s="483">
        <f t="shared" si="3"/>
        <v>0</v>
      </c>
      <c r="T20" s="483">
        <f aca="true" t="shared" si="4" ref="T20:AC20">SUM(T4:T11)-SUM(T12:T19)</f>
        <v>0</v>
      </c>
      <c r="U20" s="483">
        <f t="shared" si="4"/>
        <v>0</v>
      </c>
      <c r="V20" s="483">
        <f t="shared" si="4"/>
        <v>0</v>
      </c>
      <c r="W20" s="483">
        <f t="shared" si="4"/>
        <v>0</v>
      </c>
      <c r="X20" s="483">
        <f t="shared" si="4"/>
        <v>0</v>
      </c>
      <c r="Y20" s="483">
        <f t="shared" si="4"/>
        <v>0</v>
      </c>
      <c r="Z20" s="483">
        <f t="shared" si="4"/>
        <v>0</v>
      </c>
      <c r="AA20" s="483">
        <f t="shared" si="4"/>
        <v>0</v>
      </c>
      <c r="AB20" s="483">
        <f t="shared" si="4"/>
        <v>0</v>
      </c>
      <c r="AC20" s="472">
        <f t="shared" si="4"/>
        <v>0</v>
      </c>
    </row>
    <row r="21" spans="1:29" ht="10.8" thickBot="1">
      <c r="A21" s="256"/>
      <c r="B21" s="263"/>
      <c r="C21" s="256"/>
      <c r="D21" s="255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</row>
    <row r="22" spans="1:29" ht="13.2">
      <c r="A22" s="256"/>
      <c r="B22" s="105" t="s">
        <v>3</v>
      </c>
      <c r="C22" s="106" t="s">
        <v>133</v>
      </c>
      <c r="D22" s="473"/>
      <c r="E22" s="1066">
        <f>AC2+1</f>
        <v>2039</v>
      </c>
      <c r="F22" s="1064">
        <f aca="true" t="shared" si="5" ref="F22:S22">E22+1</f>
        <v>2040</v>
      </c>
      <c r="G22" s="1064">
        <f t="shared" si="5"/>
        <v>2041</v>
      </c>
      <c r="H22" s="1064">
        <f t="shared" si="5"/>
        <v>2042</v>
      </c>
      <c r="I22" s="1064">
        <f t="shared" si="5"/>
        <v>2043</v>
      </c>
      <c r="J22" s="1064">
        <f t="shared" si="5"/>
        <v>2044</v>
      </c>
      <c r="K22" s="1064">
        <f t="shared" si="5"/>
        <v>2045</v>
      </c>
      <c r="L22" s="1064">
        <f t="shared" si="5"/>
        <v>2046</v>
      </c>
      <c r="M22" s="1064">
        <f t="shared" si="5"/>
        <v>2047</v>
      </c>
      <c r="N22" s="1064">
        <f t="shared" si="5"/>
        <v>2048</v>
      </c>
      <c r="O22" s="1064">
        <f t="shared" si="5"/>
        <v>2049</v>
      </c>
      <c r="P22" s="1064">
        <f t="shared" si="5"/>
        <v>2050</v>
      </c>
      <c r="Q22" s="1064">
        <f t="shared" si="5"/>
        <v>2051</v>
      </c>
      <c r="R22" s="1064">
        <f t="shared" si="5"/>
        <v>2052</v>
      </c>
      <c r="S22" s="1064">
        <f t="shared" si="5"/>
        <v>2053</v>
      </c>
      <c r="T22" s="1064">
        <f aca="true" t="shared" si="6" ref="T22:AC22">S22+1</f>
        <v>2054</v>
      </c>
      <c r="U22" s="1064">
        <f t="shared" si="6"/>
        <v>2055</v>
      </c>
      <c r="V22" s="1064">
        <f t="shared" si="6"/>
        <v>2056</v>
      </c>
      <c r="W22" s="1064">
        <f t="shared" si="6"/>
        <v>2057</v>
      </c>
      <c r="X22" s="1064">
        <f t="shared" si="6"/>
        <v>2058</v>
      </c>
      <c r="Y22" s="1064">
        <f t="shared" si="6"/>
        <v>2059</v>
      </c>
      <c r="Z22" s="1064">
        <f t="shared" si="6"/>
        <v>2060</v>
      </c>
      <c r="AA22" s="1064">
        <f t="shared" si="6"/>
        <v>2061</v>
      </c>
      <c r="AB22" s="1064">
        <f t="shared" si="6"/>
        <v>2062</v>
      </c>
      <c r="AC22" s="1078">
        <f t="shared" si="6"/>
        <v>2063</v>
      </c>
    </row>
    <row r="23" spans="1:29" ht="13.8" thickBot="1">
      <c r="A23" s="256"/>
      <c r="B23" s="454" t="s">
        <v>11</v>
      </c>
      <c r="C23" s="455" t="s">
        <v>76</v>
      </c>
      <c r="D23" s="474"/>
      <c r="E23" s="1067"/>
      <c r="F23" s="1065"/>
      <c r="G23" s="1065"/>
      <c r="H23" s="1065"/>
      <c r="I23" s="1065"/>
      <c r="J23" s="1065"/>
      <c r="K23" s="1065"/>
      <c r="L23" s="1065"/>
      <c r="M23" s="1065"/>
      <c r="N23" s="1065"/>
      <c r="O23" s="1065"/>
      <c r="P23" s="1065"/>
      <c r="Q23" s="1065"/>
      <c r="R23" s="1065"/>
      <c r="S23" s="1065"/>
      <c r="T23" s="1065"/>
      <c r="U23" s="1065"/>
      <c r="V23" s="1065"/>
      <c r="W23" s="1065"/>
      <c r="X23" s="1065"/>
      <c r="Y23" s="1065"/>
      <c r="Z23" s="1065"/>
      <c r="AA23" s="1065"/>
      <c r="AB23" s="1065"/>
      <c r="AC23" s="1079"/>
    </row>
    <row r="24" spans="1:29" ht="12" customHeight="1">
      <c r="A24" s="256"/>
      <c r="B24" s="1156" t="s">
        <v>127</v>
      </c>
      <c r="C24" s="458" t="s">
        <v>130</v>
      </c>
      <c r="D24" s="475"/>
      <c r="E24" s="17"/>
      <c r="F24" s="16"/>
      <c r="G24" s="16"/>
      <c r="H24" s="16"/>
      <c r="I24" s="1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59"/>
    </row>
    <row r="25" spans="1:29" ht="11.4">
      <c r="A25" s="256"/>
      <c r="B25" s="1151"/>
      <c r="C25" s="458" t="s">
        <v>141</v>
      </c>
      <c r="D25" s="751"/>
      <c r="E25" s="2"/>
      <c r="F25" s="3"/>
      <c r="G25" s="3"/>
      <c r="H25" s="3"/>
      <c r="I25" s="3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1"/>
    </row>
    <row r="26" spans="1:29" ht="11.4">
      <c r="A26" s="256"/>
      <c r="B26" s="1151"/>
      <c r="C26" s="458" t="s">
        <v>131</v>
      </c>
      <c r="D26" s="751"/>
      <c r="E26" s="2"/>
      <c r="F26" s="3"/>
      <c r="G26" s="3"/>
      <c r="H26" s="3"/>
      <c r="I26" s="3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1"/>
    </row>
    <row r="27" spans="1:29" ht="11.4">
      <c r="A27" s="256"/>
      <c r="B27" s="1152"/>
      <c r="C27" s="676" t="s">
        <v>132</v>
      </c>
      <c r="D27" s="754"/>
      <c r="E27" s="5"/>
      <c r="F27" s="6"/>
      <c r="G27" s="6"/>
      <c r="H27" s="6"/>
      <c r="I27" s="6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62"/>
    </row>
    <row r="28" spans="1:29" ht="12" customHeight="1">
      <c r="A28" s="256"/>
      <c r="B28" s="1153" t="s">
        <v>128</v>
      </c>
      <c r="C28" s="458" t="s">
        <v>130</v>
      </c>
      <c r="D28" s="477"/>
      <c r="E28" s="267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1"/>
    </row>
    <row r="29" spans="1:29" ht="11.4">
      <c r="A29" s="256"/>
      <c r="B29" s="1154"/>
      <c r="C29" s="458" t="s">
        <v>141</v>
      </c>
      <c r="D29" s="477"/>
      <c r="E29" s="267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1"/>
    </row>
    <row r="30" spans="1:29" ht="11.4">
      <c r="A30" s="256"/>
      <c r="B30" s="1154"/>
      <c r="C30" s="458" t="s">
        <v>131</v>
      </c>
      <c r="D30" s="477"/>
      <c r="E30" s="267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1"/>
    </row>
    <row r="31" spans="1:29" ht="11.4">
      <c r="A31" s="256"/>
      <c r="B31" s="1155"/>
      <c r="C31" s="676" t="s">
        <v>132</v>
      </c>
      <c r="D31" s="479"/>
      <c r="E31" s="269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0"/>
      <c r="Z31" s="270"/>
      <c r="AA31" s="270"/>
      <c r="AB31" s="270"/>
      <c r="AC31" s="262"/>
    </row>
    <row r="32" spans="1:29" ht="12" customHeight="1">
      <c r="A32" s="256"/>
      <c r="B32" s="1151" t="s">
        <v>200</v>
      </c>
      <c r="C32" s="458" t="s">
        <v>130</v>
      </c>
      <c r="D32" s="770"/>
      <c r="E32" s="17"/>
      <c r="F32" s="16"/>
      <c r="G32" s="16"/>
      <c r="H32" s="16"/>
      <c r="I32" s="16"/>
      <c r="J32" s="3"/>
      <c r="K32" s="3"/>
      <c r="L32" s="3"/>
      <c r="M32" s="3"/>
      <c r="N32" s="3"/>
      <c r="O32" s="3"/>
      <c r="P32" s="374"/>
      <c r="Q32" s="374"/>
      <c r="R32" s="374"/>
      <c r="S32" s="374"/>
      <c r="T32" s="374"/>
      <c r="U32" s="374"/>
      <c r="V32" s="374"/>
      <c r="W32" s="374"/>
      <c r="X32" s="374"/>
      <c r="Y32" s="374"/>
      <c r="Z32" s="374"/>
      <c r="AA32" s="374"/>
      <c r="AB32" s="374"/>
      <c r="AC32" s="373"/>
    </row>
    <row r="33" spans="1:29" ht="11.4">
      <c r="A33" s="256"/>
      <c r="B33" s="1151"/>
      <c r="C33" s="458" t="s">
        <v>141</v>
      </c>
      <c r="D33" s="477"/>
      <c r="E33" s="2"/>
      <c r="F33" s="3"/>
      <c r="G33" s="3"/>
      <c r="H33" s="3"/>
      <c r="I33" s="3"/>
      <c r="J33" s="3"/>
      <c r="K33" s="3"/>
      <c r="L33" s="3"/>
      <c r="M33" s="3"/>
      <c r="N33" s="3"/>
      <c r="O33" s="3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1"/>
    </row>
    <row r="34" spans="1:29" ht="11.4">
      <c r="A34" s="256"/>
      <c r="B34" s="1151"/>
      <c r="C34" s="458" t="s">
        <v>131</v>
      </c>
      <c r="D34" s="477"/>
      <c r="E34" s="2"/>
      <c r="F34" s="3"/>
      <c r="G34" s="3"/>
      <c r="H34" s="3"/>
      <c r="I34" s="3"/>
      <c r="J34" s="3"/>
      <c r="K34" s="3"/>
      <c r="L34" s="3"/>
      <c r="M34" s="3"/>
      <c r="N34" s="3"/>
      <c r="O34" s="3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1"/>
    </row>
    <row r="35" spans="1:29" ht="11.4">
      <c r="A35" s="256"/>
      <c r="B35" s="1152"/>
      <c r="C35" s="676" t="s">
        <v>132</v>
      </c>
      <c r="D35" s="479"/>
      <c r="E35" s="5"/>
      <c r="F35" s="6"/>
      <c r="G35" s="6"/>
      <c r="H35" s="6"/>
      <c r="I35" s="6"/>
      <c r="J35" s="6"/>
      <c r="K35" s="6"/>
      <c r="L35" s="6"/>
      <c r="M35" s="6"/>
      <c r="N35" s="6"/>
      <c r="O35" s="6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62"/>
    </row>
    <row r="36" spans="1:29" ht="12" customHeight="1">
      <c r="A36" s="256"/>
      <c r="B36" s="1153" t="s">
        <v>201</v>
      </c>
      <c r="C36" s="458" t="s">
        <v>130</v>
      </c>
      <c r="D36" s="477"/>
      <c r="E36" s="267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1"/>
    </row>
    <row r="37" spans="1:29" ht="11.4">
      <c r="A37" s="256"/>
      <c r="B37" s="1154"/>
      <c r="C37" s="458" t="s">
        <v>141</v>
      </c>
      <c r="D37" s="477"/>
      <c r="E37" s="267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1"/>
    </row>
    <row r="38" spans="1:29" ht="11.4">
      <c r="A38" s="256"/>
      <c r="B38" s="1154"/>
      <c r="C38" s="458" t="s">
        <v>131</v>
      </c>
      <c r="D38" s="477"/>
      <c r="E38" s="267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1"/>
    </row>
    <row r="39" spans="1:29" ht="11.4">
      <c r="A39" s="256"/>
      <c r="B39" s="1155"/>
      <c r="C39" s="676" t="s">
        <v>132</v>
      </c>
      <c r="D39" s="479"/>
      <c r="E39" s="269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62"/>
    </row>
    <row r="40" spans="1:29" ht="12.6" thickBot="1">
      <c r="A40" s="271"/>
      <c r="B40" s="480"/>
      <c r="C40" s="617" t="s">
        <v>129</v>
      </c>
      <c r="D40" s="481"/>
      <c r="E40" s="482">
        <f aca="true" t="shared" si="7" ref="E40:S40">SUM(E24:E31)-SUM(E32:E39)</f>
        <v>0</v>
      </c>
      <c r="F40" s="483">
        <f t="shared" si="7"/>
        <v>0</v>
      </c>
      <c r="G40" s="483">
        <f t="shared" si="7"/>
        <v>0</v>
      </c>
      <c r="H40" s="483">
        <f t="shared" si="7"/>
        <v>0</v>
      </c>
      <c r="I40" s="483">
        <f t="shared" si="7"/>
        <v>0</v>
      </c>
      <c r="J40" s="483">
        <f t="shared" si="7"/>
        <v>0</v>
      </c>
      <c r="K40" s="483">
        <f t="shared" si="7"/>
        <v>0</v>
      </c>
      <c r="L40" s="483">
        <f t="shared" si="7"/>
        <v>0</v>
      </c>
      <c r="M40" s="483">
        <f t="shared" si="7"/>
        <v>0</v>
      </c>
      <c r="N40" s="483">
        <f t="shared" si="7"/>
        <v>0</v>
      </c>
      <c r="O40" s="483">
        <f t="shared" si="7"/>
        <v>0</v>
      </c>
      <c r="P40" s="483">
        <f t="shared" si="7"/>
        <v>0</v>
      </c>
      <c r="Q40" s="483">
        <f t="shared" si="7"/>
        <v>0</v>
      </c>
      <c r="R40" s="483">
        <f t="shared" si="7"/>
        <v>0</v>
      </c>
      <c r="S40" s="483">
        <f t="shared" si="7"/>
        <v>0</v>
      </c>
      <c r="T40" s="483">
        <f aca="true" t="shared" si="8" ref="T40:AC40">SUM(T24:T31)-SUM(T32:T39)</f>
        <v>0</v>
      </c>
      <c r="U40" s="483">
        <f t="shared" si="8"/>
        <v>0</v>
      </c>
      <c r="V40" s="483">
        <f t="shared" si="8"/>
        <v>0</v>
      </c>
      <c r="W40" s="483">
        <f t="shared" si="8"/>
        <v>0</v>
      </c>
      <c r="X40" s="483">
        <f t="shared" si="8"/>
        <v>0</v>
      </c>
      <c r="Y40" s="483">
        <f t="shared" si="8"/>
        <v>0</v>
      </c>
      <c r="Z40" s="483">
        <f t="shared" si="8"/>
        <v>0</v>
      </c>
      <c r="AA40" s="483">
        <f t="shared" si="8"/>
        <v>0</v>
      </c>
      <c r="AB40" s="483">
        <f t="shared" si="8"/>
        <v>0</v>
      </c>
      <c r="AC40" s="472">
        <f t="shared" si="8"/>
        <v>0</v>
      </c>
    </row>
    <row r="41" spans="1:29" ht="12.75">
      <c r="A41" s="271"/>
      <c r="B41" s="272"/>
      <c r="C41" s="271"/>
      <c r="D41" s="255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  <c r="AC41" s="273"/>
    </row>
    <row r="42" spans="1:29" ht="10.8" thickBot="1">
      <c r="A42" s="256"/>
      <c r="B42" s="254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</row>
    <row r="43" spans="1:29" ht="13.2">
      <c r="A43" s="256"/>
      <c r="B43" s="484" t="s">
        <v>32</v>
      </c>
      <c r="C43" s="485" t="s">
        <v>133</v>
      </c>
      <c r="D43" s="486"/>
      <c r="E43" s="1068">
        <f>E2</f>
        <v>2014</v>
      </c>
      <c r="F43" s="1068">
        <f aca="true" t="shared" si="9" ref="F43:S43">E43+1</f>
        <v>2015</v>
      </c>
      <c r="G43" s="1068">
        <f t="shared" si="9"/>
        <v>2016</v>
      </c>
      <c r="H43" s="1068">
        <f t="shared" si="9"/>
        <v>2017</v>
      </c>
      <c r="I43" s="1068">
        <f t="shared" si="9"/>
        <v>2018</v>
      </c>
      <c r="J43" s="1068">
        <f t="shared" si="9"/>
        <v>2019</v>
      </c>
      <c r="K43" s="1068">
        <f t="shared" si="9"/>
        <v>2020</v>
      </c>
      <c r="L43" s="1068">
        <f t="shared" si="9"/>
        <v>2021</v>
      </c>
      <c r="M43" s="1068">
        <f t="shared" si="9"/>
        <v>2022</v>
      </c>
      <c r="N43" s="1068">
        <f t="shared" si="9"/>
        <v>2023</v>
      </c>
      <c r="O43" s="1068">
        <f t="shared" si="9"/>
        <v>2024</v>
      </c>
      <c r="P43" s="1068">
        <f t="shared" si="9"/>
        <v>2025</v>
      </c>
      <c r="Q43" s="1068">
        <f t="shared" si="9"/>
        <v>2026</v>
      </c>
      <c r="R43" s="1068">
        <f t="shared" si="9"/>
        <v>2027</v>
      </c>
      <c r="S43" s="1068">
        <f t="shared" si="9"/>
        <v>2028</v>
      </c>
      <c r="T43" s="1068">
        <f aca="true" t="shared" si="10" ref="T43:AC43">S43+1</f>
        <v>2029</v>
      </c>
      <c r="U43" s="1068">
        <f t="shared" si="10"/>
        <v>2030</v>
      </c>
      <c r="V43" s="1068">
        <f t="shared" si="10"/>
        <v>2031</v>
      </c>
      <c r="W43" s="1068">
        <f t="shared" si="10"/>
        <v>2032</v>
      </c>
      <c r="X43" s="1068">
        <f t="shared" si="10"/>
        <v>2033</v>
      </c>
      <c r="Y43" s="1068">
        <f t="shared" si="10"/>
        <v>2034</v>
      </c>
      <c r="Z43" s="1068">
        <f t="shared" si="10"/>
        <v>2035</v>
      </c>
      <c r="AA43" s="1068">
        <f t="shared" si="10"/>
        <v>2036</v>
      </c>
      <c r="AB43" s="1068">
        <f t="shared" si="10"/>
        <v>2037</v>
      </c>
      <c r="AC43" s="1076">
        <f t="shared" si="10"/>
        <v>2038</v>
      </c>
    </row>
    <row r="44" spans="1:29" ht="13.8" thickBot="1">
      <c r="A44" s="256"/>
      <c r="B44" s="487" t="s">
        <v>9</v>
      </c>
      <c r="C44" s="488" t="s">
        <v>81</v>
      </c>
      <c r="D44" s="489" t="s">
        <v>74</v>
      </c>
      <c r="E44" s="1069"/>
      <c r="F44" s="1069"/>
      <c r="G44" s="1069"/>
      <c r="H44" s="1069"/>
      <c r="I44" s="1069"/>
      <c r="J44" s="1069"/>
      <c r="K44" s="1069"/>
      <c r="L44" s="1069"/>
      <c r="M44" s="1069"/>
      <c r="N44" s="1069"/>
      <c r="O44" s="1069"/>
      <c r="P44" s="1069"/>
      <c r="Q44" s="1069"/>
      <c r="R44" s="1069"/>
      <c r="S44" s="1069"/>
      <c r="T44" s="1069"/>
      <c r="U44" s="1069"/>
      <c r="V44" s="1069"/>
      <c r="W44" s="1069"/>
      <c r="X44" s="1069"/>
      <c r="Y44" s="1069"/>
      <c r="Z44" s="1069"/>
      <c r="AA44" s="1069"/>
      <c r="AB44" s="1069"/>
      <c r="AC44" s="1077"/>
    </row>
    <row r="45" spans="1:29" ht="12" customHeight="1">
      <c r="A45" s="257"/>
      <c r="B45" s="1156" t="s">
        <v>127</v>
      </c>
      <c r="C45" s="458" t="s">
        <v>130</v>
      </c>
      <c r="D45" s="462">
        <f aca="true" t="shared" si="11" ref="D45:D53">SUM(E45:AC45,E57:AC57)</f>
        <v>0</v>
      </c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59"/>
    </row>
    <row r="46" spans="1:29" ht="12">
      <c r="A46" s="257"/>
      <c r="B46" s="1151"/>
      <c r="C46" s="458" t="s">
        <v>141</v>
      </c>
      <c r="D46" s="462">
        <f t="shared" si="11"/>
        <v>0</v>
      </c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261"/>
    </row>
    <row r="47" spans="1:29" ht="12">
      <c r="A47" s="257"/>
      <c r="B47" s="1151"/>
      <c r="C47" s="458" t="s">
        <v>131</v>
      </c>
      <c r="D47" s="462">
        <f t="shared" si="11"/>
        <v>0</v>
      </c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1"/>
    </row>
    <row r="48" spans="1:29" ht="12">
      <c r="A48" s="257"/>
      <c r="B48" s="1152"/>
      <c r="C48" s="676" t="s">
        <v>132</v>
      </c>
      <c r="D48" s="769">
        <f t="shared" si="11"/>
        <v>0</v>
      </c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62"/>
    </row>
    <row r="49" spans="1:29" ht="12" customHeight="1">
      <c r="A49" s="257"/>
      <c r="B49" s="1153" t="s">
        <v>128</v>
      </c>
      <c r="C49" s="458" t="s">
        <v>130</v>
      </c>
      <c r="D49" s="462">
        <f t="shared" si="11"/>
        <v>0</v>
      </c>
      <c r="E49" s="2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261"/>
    </row>
    <row r="50" spans="1:29" ht="12.75" customHeight="1">
      <c r="A50" s="256"/>
      <c r="B50" s="1154"/>
      <c r="C50" s="458" t="s">
        <v>141</v>
      </c>
      <c r="D50" s="462">
        <f t="shared" si="11"/>
        <v>0</v>
      </c>
      <c r="E50" s="2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4"/>
    </row>
    <row r="51" spans="1:29" ht="12.75" customHeight="1">
      <c r="A51" s="256"/>
      <c r="B51" s="1154"/>
      <c r="C51" s="458" t="s">
        <v>131</v>
      </c>
      <c r="D51" s="462">
        <f t="shared" si="11"/>
        <v>0</v>
      </c>
      <c r="E51" s="2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4"/>
    </row>
    <row r="52" spans="1:29" ht="12.75" customHeight="1">
      <c r="A52" s="256"/>
      <c r="B52" s="1155"/>
      <c r="C52" s="676" t="s">
        <v>132</v>
      </c>
      <c r="D52" s="769">
        <f t="shared" si="11"/>
        <v>0</v>
      </c>
      <c r="E52" s="2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4"/>
    </row>
    <row r="53" spans="1:29" ht="12.75" customHeight="1" thickBot="1">
      <c r="A53" s="256"/>
      <c r="B53" s="464"/>
      <c r="C53" s="617" t="s">
        <v>129</v>
      </c>
      <c r="D53" s="466">
        <f t="shared" si="11"/>
        <v>0</v>
      </c>
      <c r="E53" s="470">
        <f>SUM(E45:E52)</f>
        <v>0</v>
      </c>
      <c r="F53" s="471">
        <f>SUM(F45:F52)</f>
        <v>0</v>
      </c>
      <c r="G53" s="471">
        <f aca="true" t="shared" si="12" ref="G53:R53">SUM(G45:G52)</f>
        <v>0</v>
      </c>
      <c r="H53" s="471">
        <f t="shared" si="12"/>
        <v>0</v>
      </c>
      <c r="I53" s="471">
        <f t="shared" si="12"/>
        <v>0</v>
      </c>
      <c r="J53" s="471">
        <f t="shared" si="12"/>
        <v>0</v>
      </c>
      <c r="K53" s="471">
        <f t="shared" si="12"/>
        <v>0</v>
      </c>
      <c r="L53" s="471">
        <f t="shared" si="12"/>
        <v>0</v>
      </c>
      <c r="M53" s="471">
        <f t="shared" si="12"/>
        <v>0</v>
      </c>
      <c r="N53" s="471">
        <f t="shared" si="12"/>
        <v>0</v>
      </c>
      <c r="O53" s="471">
        <f t="shared" si="12"/>
        <v>0</v>
      </c>
      <c r="P53" s="471">
        <f t="shared" si="12"/>
        <v>0</v>
      </c>
      <c r="Q53" s="471">
        <f t="shared" si="12"/>
        <v>0</v>
      </c>
      <c r="R53" s="471">
        <f t="shared" si="12"/>
        <v>0</v>
      </c>
      <c r="S53" s="471">
        <f>SUM(S45:S52)</f>
        <v>0</v>
      </c>
      <c r="T53" s="471">
        <f aca="true" t="shared" si="13" ref="T53:AC53">SUM(T45:T52)</f>
        <v>0</v>
      </c>
      <c r="U53" s="471">
        <f t="shared" si="13"/>
        <v>0</v>
      </c>
      <c r="V53" s="471">
        <f t="shared" si="13"/>
        <v>0</v>
      </c>
      <c r="W53" s="471">
        <f t="shared" si="13"/>
        <v>0</v>
      </c>
      <c r="X53" s="471">
        <f t="shared" si="13"/>
        <v>0</v>
      </c>
      <c r="Y53" s="471">
        <f t="shared" si="13"/>
        <v>0</v>
      </c>
      <c r="Z53" s="471">
        <f t="shared" si="13"/>
        <v>0</v>
      </c>
      <c r="AA53" s="471">
        <f t="shared" si="13"/>
        <v>0</v>
      </c>
      <c r="AB53" s="471">
        <f t="shared" si="13"/>
        <v>0</v>
      </c>
      <c r="AC53" s="490">
        <f t="shared" si="13"/>
        <v>0</v>
      </c>
    </row>
    <row r="54" spans="1:29" ht="12.75" customHeight="1" thickBot="1">
      <c r="A54" s="256"/>
      <c r="B54" s="274"/>
      <c r="C54" s="256"/>
      <c r="D54" s="255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264"/>
      <c r="AB54" s="264"/>
      <c r="AC54" s="264"/>
    </row>
    <row r="55" spans="1:29" ht="12.75" customHeight="1">
      <c r="A55" s="256"/>
      <c r="B55" s="484" t="s">
        <v>32</v>
      </c>
      <c r="C55" s="485" t="s">
        <v>133</v>
      </c>
      <c r="D55" s="491"/>
      <c r="E55" s="1084">
        <f>AC43+1</f>
        <v>2039</v>
      </c>
      <c r="F55" s="1068">
        <f aca="true" t="shared" si="14" ref="F55:S55">E55+1</f>
        <v>2040</v>
      </c>
      <c r="G55" s="1068">
        <f t="shared" si="14"/>
        <v>2041</v>
      </c>
      <c r="H55" s="1068">
        <f t="shared" si="14"/>
        <v>2042</v>
      </c>
      <c r="I55" s="1068">
        <f t="shared" si="14"/>
        <v>2043</v>
      </c>
      <c r="J55" s="1068">
        <f t="shared" si="14"/>
        <v>2044</v>
      </c>
      <c r="K55" s="1068">
        <f t="shared" si="14"/>
        <v>2045</v>
      </c>
      <c r="L55" s="1068">
        <f t="shared" si="14"/>
        <v>2046</v>
      </c>
      <c r="M55" s="1068">
        <f t="shared" si="14"/>
        <v>2047</v>
      </c>
      <c r="N55" s="1068">
        <f t="shared" si="14"/>
        <v>2048</v>
      </c>
      <c r="O55" s="1068">
        <f t="shared" si="14"/>
        <v>2049</v>
      </c>
      <c r="P55" s="1068">
        <f t="shared" si="14"/>
        <v>2050</v>
      </c>
      <c r="Q55" s="1068">
        <f t="shared" si="14"/>
        <v>2051</v>
      </c>
      <c r="R55" s="1068">
        <f t="shared" si="14"/>
        <v>2052</v>
      </c>
      <c r="S55" s="1068">
        <f t="shared" si="14"/>
        <v>2053</v>
      </c>
      <c r="T55" s="1068">
        <f aca="true" t="shared" si="15" ref="T55:AC55">S55+1</f>
        <v>2054</v>
      </c>
      <c r="U55" s="1068">
        <f t="shared" si="15"/>
        <v>2055</v>
      </c>
      <c r="V55" s="1068">
        <f t="shared" si="15"/>
        <v>2056</v>
      </c>
      <c r="W55" s="1068">
        <f t="shared" si="15"/>
        <v>2057</v>
      </c>
      <c r="X55" s="1068">
        <f t="shared" si="15"/>
        <v>2058</v>
      </c>
      <c r="Y55" s="1068">
        <f t="shared" si="15"/>
        <v>2059</v>
      </c>
      <c r="Z55" s="1068">
        <f t="shared" si="15"/>
        <v>2060</v>
      </c>
      <c r="AA55" s="1068">
        <f t="shared" si="15"/>
        <v>2061</v>
      </c>
      <c r="AB55" s="1068">
        <f t="shared" si="15"/>
        <v>2062</v>
      </c>
      <c r="AC55" s="1076">
        <f t="shared" si="15"/>
        <v>2063</v>
      </c>
    </row>
    <row r="56" spans="1:29" ht="12.75" customHeight="1" thickBot="1">
      <c r="A56" s="256"/>
      <c r="B56" s="487" t="s">
        <v>11</v>
      </c>
      <c r="C56" s="488" t="s">
        <v>81</v>
      </c>
      <c r="D56" s="492"/>
      <c r="E56" s="1085">
        <f>S44+1</f>
        <v>1</v>
      </c>
      <c r="F56" s="1069"/>
      <c r="G56" s="1069"/>
      <c r="H56" s="1069"/>
      <c r="I56" s="1069"/>
      <c r="J56" s="1069"/>
      <c r="K56" s="1069"/>
      <c r="L56" s="1069"/>
      <c r="M56" s="1069"/>
      <c r="N56" s="1069"/>
      <c r="O56" s="1069"/>
      <c r="P56" s="1069"/>
      <c r="Q56" s="1069"/>
      <c r="R56" s="1069"/>
      <c r="S56" s="1069"/>
      <c r="T56" s="1069"/>
      <c r="U56" s="1069"/>
      <c r="V56" s="1069"/>
      <c r="W56" s="1069"/>
      <c r="X56" s="1069"/>
      <c r="Y56" s="1069"/>
      <c r="Z56" s="1069"/>
      <c r="AA56" s="1069"/>
      <c r="AB56" s="1069"/>
      <c r="AC56" s="1077"/>
    </row>
    <row r="57" spans="1:29" ht="12.75" customHeight="1">
      <c r="A57" s="256"/>
      <c r="B57" s="1156" t="s">
        <v>127</v>
      </c>
      <c r="C57" s="458" t="s">
        <v>130</v>
      </c>
      <c r="D57" s="475"/>
      <c r="E57" s="266"/>
      <c r="F57" s="266"/>
      <c r="G57" s="266"/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6"/>
      <c r="T57" s="266"/>
      <c r="U57" s="266"/>
      <c r="V57" s="266"/>
      <c r="W57" s="266"/>
      <c r="X57" s="266"/>
      <c r="Y57" s="266"/>
      <c r="Z57" s="266"/>
      <c r="AA57" s="266"/>
      <c r="AB57" s="266"/>
      <c r="AC57" s="259"/>
    </row>
    <row r="58" spans="1:29" ht="12.75" customHeight="1">
      <c r="A58" s="256"/>
      <c r="B58" s="1151"/>
      <c r="C58" s="458" t="s">
        <v>141</v>
      </c>
      <c r="D58" s="751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  <c r="AA58" s="268"/>
      <c r="AB58" s="268"/>
      <c r="AC58" s="261"/>
    </row>
    <row r="59" spans="1:29" ht="12.75" customHeight="1">
      <c r="A59" s="256"/>
      <c r="B59" s="1151"/>
      <c r="C59" s="458" t="s">
        <v>131</v>
      </c>
      <c r="D59" s="751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  <c r="AA59" s="268"/>
      <c r="AB59" s="268"/>
      <c r="AC59" s="261"/>
    </row>
    <row r="60" spans="1:29" ht="12.75" customHeight="1">
      <c r="A60" s="256"/>
      <c r="B60" s="1152"/>
      <c r="C60" s="676" t="s">
        <v>132</v>
      </c>
      <c r="D60" s="754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62"/>
    </row>
    <row r="61" spans="1:29" ht="12.75" customHeight="1">
      <c r="A61" s="256"/>
      <c r="B61" s="1153" t="s">
        <v>128</v>
      </c>
      <c r="C61" s="458" t="s">
        <v>130</v>
      </c>
      <c r="D61" s="477"/>
      <c r="E61" s="267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  <c r="Y61" s="268"/>
      <c r="Z61" s="268"/>
      <c r="AA61" s="268"/>
      <c r="AB61" s="268"/>
      <c r="AC61" s="261"/>
    </row>
    <row r="62" spans="1:29" ht="12.75" customHeight="1">
      <c r="A62" s="256"/>
      <c r="B62" s="1154"/>
      <c r="C62" s="458" t="s">
        <v>141</v>
      </c>
      <c r="D62" s="477"/>
      <c r="E62" s="267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268"/>
      <c r="Q62" s="268"/>
      <c r="R62" s="268"/>
      <c r="S62" s="268"/>
      <c r="T62" s="268"/>
      <c r="U62" s="268"/>
      <c r="V62" s="268"/>
      <c r="W62" s="268"/>
      <c r="X62" s="268"/>
      <c r="Y62" s="268"/>
      <c r="Z62" s="268"/>
      <c r="AA62" s="268"/>
      <c r="AB62" s="268"/>
      <c r="AC62" s="261"/>
    </row>
    <row r="63" spans="1:29" ht="12.75" customHeight="1">
      <c r="A63" s="256"/>
      <c r="B63" s="1154"/>
      <c r="C63" s="458" t="s">
        <v>131</v>
      </c>
      <c r="D63" s="477"/>
      <c r="E63" s="267"/>
      <c r="F63" s="268"/>
      <c r="G63" s="268"/>
      <c r="H63" s="268"/>
      <c r="I63" s="268"/>
      <c r="J63" s="268"/>
      <c r="K63" s="268"/>
      <c r="L63" s="268"/>
      <c r="M63" s="268"/>
      <c r="N63" s="268"/>
      <c r="O63" s="268"/>
      <c r="P63" s="268"/>
      <c r="Q63" s="268"/>
      <c r="R63" s="268"/>
      <c r="S63" s="268"/>
      <c r="T63" s="268"/>
      <c r="U63" s="268"/>
      <c r="V63" s="268"/>
      <c r="W63" s="268"/>
      <c r="X63" s="268"/>
      <c r="Y63" s="268"/>
      <c r="Z63" s="268"/>
      <c r="AA63" s="268"/>
      <c r="AB63" s="268"/>
      <c r="AC63" s="261"/>
    </row>
    <row r="64" spans="1:29" ht="12.75" customHeight="1">
      <c r="A64" s="256"/>
      <c r="B64" s="1155"/>
      <c r="C64" s="676" t="s">
        <v>132</v>
      </c>
      <c r="D64" s="479"/>
      <c r="E64" s="269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62"/>
    </row>
    <row r="65" spans="1:29" ht="12.75" customHeight="1" thickBot="1">
      <c r="A65" s="271"/>
      <c r="B65" s="480"/>
      <c r="C65" s="617" t="s">
        <v>129</v>
      </c>
      <c r="D65" s="481"/>
      <c r="E65" s="482">
        <f>SUM(E57:E64)</f>
        <v>0</v>
      </c>
      <c r="F65" s="483">
        <f>SUM(F57:F64)</f>
        <v>0</v>
      </c>
      <c r="G65" s="483">
        <f aca="true" t="shared" si="16" ref="G65:R65">SUM(G57:G64)</f>
        <v>0</v>
      </c>
      <c r="H65" s="483">
        <f t="shared" si="16"/>
        <v>0</v>
      </c>
      <c r="I65" s="483">
        <f t="shared" si="16"/>
        <v>0</v>
      </c>
      <c r="J65" s="483">
        <f t="shared" si="16"/>
        <v>0</v>
      </c>
      <c r="K65" s="483">
        <f t="shared" si="16"/>
        <v>0</v>
      </c>
      <c r="L65" s="483">
        <f t="shared" si="16"/>
        <v>0</v>
      </c>
      <c r="M65" s="483">
        <f t="shared" si="16"/>
        <v>0</v>
      </c>
      <c r="N65" s="483">
        <f t="shared" si="16"/>
        <v>0</v>
      </c>
      <c r="O65" s="483">
        <f t="shared" si="16"/>
        <v>0</v>
      </c>
      <c r="P65" s="483">
        <f t="shared" si="16"/>
        <v>0</v>
      </c>
      <c r="Q65" s="483">
        <f t="shared" si="16"/>
        <v>0</v>
      </c>
      <c r="R65" s="483">
        <f t="shared" si="16"/>
        <v>0</v>
      </c>
      <c r="S65" s="483">
        <f>SUM(S57:S64)</f>
        <v>0</v>
      </c>
      <c r="T65" s="483">
        <f aca="true" t="shared" si="17" ref="T65:AC65">SUM(T57:T64)</f>
        <v>0</v>
      </c>
      <c r="U65" s="483">
        <f t="shared" si="17"/>
        <v>0</v>
      </c>
      <c r="V65" s="483">
        <f t="shared" si="17"/>
        <v>0</v>
      </c>
      <c r="W65" s="483">
        <f t="shared" si="17"/>
        <v>0</v>
      </c>
      <c r="X65" s="483">
        <f t="shared" si="17"/>
        <v>0</v>
      </c>
      <c r="Y65" s="483">
        <f t="shared" si="17"/>
        <v>0</v>
      </c>
      <c r="Z65" s="483">
        <f t="shared" si="17"/>
        <v>0</v>
      </c>
      <c r="AA65" s="483">
        <f t="shared" si="17"/>
        <v>0</v>
      </c>
      <c r="AB65" s="483">
        <f t="shared" si="17"/>
        <v>0</v>
      </c>
      <c r="AC65" s="472">
        <f t="shared" si="17"/>
        <v>0</v>
      </c>
    </row>
    <row r="66" spans="1:29" ht="12.75" customHeight="1">
      <c r="A66" s="271"/>
      <c r="B66" s="272"/>
      <c r="C66" s="271"/>
      <c r="D66" s="255"/>
      <c r="E66" s="273"/>
      <c r="F66" s="273"/>
      <c r="G66" s="273"/>
      <c r="H66" s="273"/>
      <c r="I66" s="273"/>
      <c r="J66" s="273"/>
      <c r="K66" s="273"/>
      <c r="L66" s="273"/>
      <c r="M66" s="273"/>
      <c r="N66" s="273"/>
      <c r="O66" s="273"/>
      <c r="P66" s="273"/>
      <c r="Q66" s="273"/>
      <c r="R66" s="273"/>
      <c r="S66" s="273"/>
      <c r="T66" s="273"/>
      <c r="U66" s="273"/>
      <c r="V66" s="273"/>
      <c r="W66" s="273"/>
      <c r="X66" s="273"/>
      <c r="Y66" s="273"/>
      <c r="Z66" s="273"/>
      <c r="AA66" s="273"/>
      <c r="AB66" s="273"/>
      <c r="AC66" s="273"/>
    </row>
    <row r="67" spans="1:29" ht="12.75" customHeight="1" thickBot="1">
      <c r="A67" s="256"/>
      <c r="B67" s="272"/>
      <c r="C67" s="254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  <c r="AB67" s="255"/>
      <c r="AC67" s="255"/>
    </row>
    <row r="68" spans="1:29" ht="12.75" customHeight="1">
      <c r="A68" s="256"/>
      <c r="B68" s="493" t="s">
        <v>33</v>
      </c>
      <c r="C68" s="494" t="s">
        <v>138</v>
      </c>
      <c r="D68" s="495"/>
      <c r="E68" s="1095">
        <f>E2</f>
        <v>2014</v>
      </c>
      <c r="F68" s="1070">
        <f aca="true" t="shared" si="18" ref="F68:S68">E68+1</f>
        <v>2015</v>
      </c>
      <c r="G68" s="1070">
        <f t="shared" si="18"/>
        <v>2016</v>
      </c>
      <c r="H68" s="1070">
        <f t="shared" si="18"/>
        <v>2017</v>
      </c>
      <c r="I68" s="1070">
        <f t="shared" si="18"/>
        <v>2018</v>
      </c>
      <c r="J68" s="1070">
        <f t="shared" si="18"/>
        <v>2019</v>
      </c>
      <c r="K68" s="1070">
        <f t="shared" si="18"/>
        <v>2020</v>
      </c>
      <c r="L68" s="1070">
        <f t="shared" si="18"/>
        <v>2021</v>
      </c>
      <c r="M68" s="1070">
        <f t="shared" si="18"/>
        <v>2022</v>
      </c>
      <c r="N68" s="1070">
        <f t="shared" si="18"/>
        <v>2023</v>
      </c>
      <c r="O68" s="1070">
        <f t="shared" si="18"/>
        <v>2024</v>
      </c>
      <c r="P68" s="1070">
        <f t="shared" si="18"/>
        <v>2025</v>
      </c>
      <c r="Q68" s="1070">
        <f t="shared" si="18"/>
        <v>2026</v>
      </c>
      <c r="R68" s="1070">
        <f t="shared" si="18"/>
        <v>2027</v>
      </c>
      <c r="S68" s="1070">
        <f t="shared" si="18"/>
        <v>2028</v>
      </c>
      <c r="T68" s="1070">
        <f aca="true" t="shared" si="19" ref="T68:AC68">S68+1</f>
        <v>2029</v>
      </c>
      <c r="U68" s="1070">
        <f t="shared" si="19"/>
        <v>2030</v>
      </c>
      <c r="V68" s="1070">
        <f t="shared" si="19"/>
        <v>2031</v>
      </c>
      <c r="W68" s="1070">
        <f t="shared" si="19"/>
        <v>2032</v>
      </c>
      <c r="X68" s="1070">
        <f t="shared" si="19"/>
        <v>2033</v>
      </c>
      <c r="Y68" s="1070">
        <f t="shared" si="19"/>
        <v>2034</v>
      </c>
      <c r="Z68" s="1070">
        <f t="shared" si="19"/>
        <v>2035</v>
      </c>
      <c r="AA68" s="1070">
        <f t="shared" si="19"/>
        <v>2036</v>
      </c>
      <c r="AB68" s="1070">
        <f t="shared" si="19"/>
        <v>2037</v>
      </c>
      <c r="AC68" s="1072">
        <f t="shared" si="19"/>
        <v>2038</v>
      </c>
    </row>
    <row r="69" spans="1:29" ht="12.75" customHeight="1" thickBot="1">
      <c r="A69" s="256"/>
      <c r="B69" s="496" t="s">
        <v>9</v>
      </c>
      <c r="C69" s="497"/>
      <c r="D69" s="498" t="s">
        <v>74</v>
      </c>
      <c r="E69" s="1096"/>
      <c r="F69" s="1071"/>
      <c r="G69" s="1071"/>
      <c r="H69" s="1071"/>
      <c r="I69" s="1071"/>
      <c r="J69" s="1071"/>
      <c r="K69" s="1071"/>
      <c r="L69" s="1071"/>
      <c r="M69" s="1071"/>
      <c r="N69" s="1071"/>
      <c r="O69" s="1071"/>
      <c r="P69" s="1071"/>
      <c r="Q69" s="1071"/>
      <c r="R69" s="1071"/>
      <c r="S69" s="1071"/>
      <c r="T69" s="1071"/>
      <c r="U69" s="1071"/>
      <c r="V69" s="1071"/>
      <c r="W69" s="1071"/>
      <c r="X69" s="1071"/>
      <c r="Y69" s="1071"/>
      <c r="Z69" s="1071"/>
      <c r="AA69" s="1071"/>
      <c r="AB69" s="1071"/>
      <c r="AC69" s="1073"/>
    </row>
    <row r="70" spans="1:29" ht="12.75" customHeight="1">
      <c r="A70" s="275"/>
      <c r="B70" s="1157" t="s">
        <v>134</v>
      </c>
      <c r="C70" s="458" t="s">
        <v>130</v>
      </c>
      <c r="D70" s="462">
        <f>SUM(E70:AC70,E82:AC82)</f>
        <v>0</v>
      </c>
      <c r="E70" s="771">
        <f aca="true" t="shared" si="20" ref="E70:E75">E45-(E4-E12)</f>
        <v>0</v>
      </c>
      <c r="F70" s="772">
        <f aca="true" t="shared" si="21" ref="F70:S70">F45-(F4-F12)</f>
        <v>0</v>
      </c>
      <c r="G70" s="772">
        <f t="shared" si="21"/>
        <v>0</v>
      </c>
      <c r="H70" s="772">
        <f t="shared" si="21"/>
        <v>0</v>
      </c>
      <c r="I70" s="772">
        <f t="shared" si="21"/>
        <v>0</v>
      </c>
      <c r="J70" s="772">
        <f t="shared" si="21"/>
        <v>0</v>
      </c>
      <c r="K70" s="772">
        <f t="shared" si="21"/>
        <v>0</v>
      </c>
      <c r="L70" s="772">
        <f t="shared" si="21"/>
        <v>0</v>
      </c>
      <c r="M70" s="772">
        <f t="shared" si="21"/>
        <v>0</v>
      </c>
      <c r="N70" s="772">
        <f t="shared" si="21"/>
        <v>0</v>
      </c>
      <c r="O70" s="772">
        <f t="shared" si="21"/>
        <v>0</v>
      </c>
      <c r="P70" s="772">
        <f t="shared" si="21"/>
        <v>0</v>
      </c>
      <c r="Q70" s="772">
        <f t="shared" si="21"/>
        <v>0</v>
      </c>
      <c r="R70" s="772">
        <f t="shared" si="21"/>
        <v>0</v>
      </c>
      <c r="S70" s="772">
        <f t="shared" si="21"/>
        <v>0</v>
      </c>
      <c r="T70" s="772">
        <f aca="true" t="shared" si="22" ref="T70:AC70">T45-(T4-T12)</f>
        <v>0</v>
      </c>
      <c r="U70" s="772">
        <f t="shared" si="22"/>
        <v>0</v>
      </c>
      <c r="V70" s="772">
        <f t="shared" si="22"/>
        <v>0</v>
      </c>
      <c r="W70" s="772">
        <f t="shared" si="22"/>
        <v>0</v>
      </c>
      <c r="X70" s="772">
        <f t="shared" si="22"/>
        <v>0</v>
      </c>
      <c r="Y70" s="772">
        <f t="shared" si="22"/>
        <v>0</v>
      </c>
      <c r="Z70" s="772">
        <f t="shared" si="22"/>
        <v>0</v>
      </c>
      <c r="AA70" s="772">
        <f t="shared" si="22"/>
        <v>0</v>
      </c>
      <c r="AB70" s="772">
        <f t="shared" si="22"/>
        <v>0</v>
      </c>
      <c r="AC70" s="773">
        <f t="shared" si="22"/>
        <v>0</v>
      </c>
    </row>
    <row r="71" spans="1:29" ht="12.75" customHeight="1">
      <c r="A71" s="275"/>
      <c r="B71" s="1158"/>
      <c r="C71" s="458" t="s">
        <v>141</v>
      </c>
      <c r="D71" s="462">
        <f>SUM(E71:AC71,E83:AC83)</f>
        <v>0</v>
      </c>
      <c r="E71" s="774">
        <f t="shared" si="20"/>
        <v>0</v>
      </c>
      <c r="F71" s="775">
        <f aca="true" t="shared" si="23" ref="F71:S71">F46-(F5-F13)</f>
        <v>0</v>
      </c>
      <c r="G71" s="775">
        <f t="shared" si="23"/>
        <v>0</v>
      </c>
      <c r="H71" s="775">
        <f t="shared" si="23"/>
        <v>0</v>
      </c>
      <c r="I71" s="775">
        <f t="shared" si="23"/>
        <v>0</v>
      </c>
      <c r="J71" s="775">
        <f t="shared" si="23"/>
        <v>0</v>
      </c>
      <c r="K71" s="775">
        <f t="shared" si="23"/>
        <v>0</v>
      </c>
      <c r="L71" s="775">
        <f t="shared" si="23"/>
        <v>0</v>
      </c>
      <c r="M71" s="775">
        <f t="shared" si="23"/>
        <v>0</v>
      </c>
      <c r="N71" s="775">
        <f t="shared" si="23"/>
        <v>0</v>
      </c>
      <c r="O71" s="775">
        <f t="shared" si="23"/>
        <v>0</v>
      </c>
      <c r="P71" s="775">
        <f t="shared" si="23"/>
        <v>0</v>
      </c>
      <c r="Q71" s="775">
        <f t="shared" si="23"/>
        <v>0</v>
      </c>
      <c r="R71" s="775">
        <f t="shared" si="23"/>
        <v>0</v>
      </c>
      <c r="S71" s="775">
        <f t="shared" si="23"/>
        <v>0</v>
      </c>
      <c r="T71" s="775">
        <f aca="true" t="shared" si="24" ref="T71:AC71">T46-(T5-T13)</f>
        <v>0</v>
      </c>
      <c r="U71" s="775">
        <f t="shared" si="24"/>
        <v>0</v>
      </c>
      <c r="V71" s="775">
        <f t="shared" si="24"/>
        <v>0</v>
      </c>
      <c r="W71" s="775">
        <f t="shared" si="24"/>
        <v>0</v>
      </c>
      <c r="X71" s="775">
        <f t="shared" si="24"/>
        <v>0</v>
      </c>
      <c r="Y71" s="775">
        <f t="shared" si="24"/>
        <v>0</v>
      </c>
      <c r="Z71" s="775">
        <f t="shared" si="24"/>
        <v>0</v>
      </c>
      <c r="AA71" s="775">
        <f t="shared" si="24"/>
        <v>0</v>
      </c>
      <c r="AB71" s="775">
        <f t="shared" si="24"/>
        <v>0</v>
      </c>
      <c r="AC71" s="776">
        <f t="shared" si="24"/>
        <v>0</v>
      </c>
    </row>
    <row r="72" spans="1:29" ht="12.75" customHeight="1">
      <c r="A72" s="275"/>
      <c r="B72" s="1158"/>
      <c r="C72" s="458" t="s">
        <v>131</v>
      </c>
      <c r="D72" s="462">
        <f aca="true" t="shared" si="25" ref="D72:D78">SUM(E72:AC72,E84:AC84)</f>
        <v>0</v>
      </c>
      <c r="E72" s="774">
        <f t="shared" si="20"/>
        <v>0</v>
      </c>
      <c r="F72" s="775">
        <f aca="true" t="shared" si="26" ref="F72:S72">F47-(F6-F14)</f>
        <v>0</v>
      </c>
      <c r="G72" s="775">
        <f t="shared" si="26"/>
        <v>0</v>
      </c>
      <c r="H72" s="775">
        <f t="shared" si="26"/>
        <v>0</v>
      </c>
      <c r="I72" s="775">
        <f t="shared" si="26"/>
        <v>0</v>
      </c>
      <c r="J72" s="775">
        <f t="shared" si="26"/>
        <v>0</v>
      </c>
      <c r="K72" s="775">
        <f t="shared" si="26"/>
        <v>0</v>
      </c>
      <c r="L72" s="775">
        <f t="shared" si="26"/>
        <v>0</v>
      </c>
      <c r="M72" s="775">
        <f t="shared" si="26"/>
        <v>0</v>
      </c>
      <c r="N72" s="775">
        <f t="shared" si="26"/>
        <v>0</v>
      </c>
      <c r="O72" s="775">
        <f t="shared" si="26"/>
        <v>0</v>
      </c>
      <c r="P72" s="775">
        <f t="shared" si="26"/>
        <v>0</v>
      </c>
      <c r="Q72" s="775">
        <f t="shared" si="26"/>
        <v>0</v>
      </c>
      <c r="R72" s="775">
        <f t="shared" si="26"/>
        <v>0</v>
      </c>
      <c r="S72" s="775">
        <f t="shared" si="26"/>
        <v>0</v>
      </c>
      <c r="T72" s="775">
        <f aca="true" t="shared" si="27" ref="T72:AC72">T47-(T6-T14)</f>
        <v>0</v>
      </c>
      <c r="U72" s="775">
        <f t="shared" si="27"/>
        <v>0</v>
      </c>
      <c r="V72" s="775">
        <f t="shared" si="27"/>
        <v>0</v>
      </c>
      <c r="W72" s="775">
        <f t="shared" si="27"/>
        <v>0</v>
      </c>
      <c r="X72" s="775">
        <f t="shared" si="27"/>
        <v>0</v>
      </c>
      <c r="Y72" s="775">
        <f t="shared" si="27"/>
        <v>0</v>
      </c>
      <c r="Z72" s="775">
        <f t="shared" si="27"/>
        <v>0</v>
      </c>
      <c r="AA72" s="775">
        <f t="shared" si="27"/>
        <v>0</v>
      </c>
      <c r="AB72" s="775">
        <f t="shared" si="27"/>
        <v>0</v>
      </c>
      <c r="AC72" s="776">
        <f t="shared" si="27"/>
        <v>0</v>
      </c>
    </row>
    <row r="73" spans="1:29" ht="12.75" customHeight="1">
      <c r="A73" s="275"/>
      <c r="B73" s="1158"/>
      <c r="C73" s="458" t="s">
        <v>132</v>
      </c>
      <c r="D73" s="462">
        <f t="shared" si="25"/>
        <v>0</v>
      </c>
      <c r="E73" s="774">
        <f t="shared" si="20"/>
        <v>0</v>
      </c>
      <c r="F73" s="775">
        <f aca="true" t="shared" si="28" ref="F73:S73">F48-(F7-F15)</f>
        <v>0</v>
      </c>
      <c r="G73" s="775">
        <f t="shared" si="28"/>
        <v>0</v>
      </c>
      <c r="H73" s="775">
        <f t="shared" si="28"/>
        <v>0</v>
      </c>
      <c r="I73" s="775">
        <f t="shared" si="28"/>
        <v>0</v>
      </c>
      <c r="J73" s="775">
        <f t="shared" si="28"/>
        <v>0</v>
      </c>
      <c r="K73" s="775">
        <f t="shared" si="28"/>
        <v>0</v>
      </c>
      <c r="L73" s="775">
        <f t="shared" si="28"/>
        <v>0</v>
      </c>
      <c r="M73" s="775">
        <f t="shared" si="28"/>
        <v>0</v>
      </c>
      <c r="N73" s="775">
        <f t="shared" si="28"/>
        <v>0</v>
      </c>
      <c r="O73" s="775">
        <f t="shared" si="28"/>
        <v>0</v>
      </c>
      <c r="P73" s="775">
        <f t="shared" si="28"/>
        <v>0</v>
      </c>
      <c r="Q73" s="775">
        <f t="shared" si="28"/>
        <v>0</v>
      </c>
      <c r="R73" s="775">
        <f t="shared" si="28"/>
        <v>0</v>
      </c>
      <c r="S73" s="775">
        <f t="shared" si="28"/>
        <v>0</v>
      </c>
      <c r="T73" s="775">
        <f aca="true" t="shared" si="29" ref="T73:AC73">T48-(T7-T15)</f>
        <v>0</v>
      </c>
      <c r="U73" s="775">
        <f t="shared" si="29"/>
        <v>0</v>
      </c>
      <c r="V73" s="775">
        <f t="shared" si="29"/>
        <v>0</v>
      </c>
      <c r="W73" s="775">
        <f t="shared" si="29"/>
        <v>0</v>
      </c>
      <c r="X73" s="775">
        <f t="shared" si="29"/>
        <v>0</v>
      </c>
      <c r="Y73" s="775">
        <f t="shared" si="29"/>
        <v>0</v>
      </c>
      <c r="Z73" s="775">
        <f t="shared" si="29"/>
        <v>0</v>
      </c>
      <c r="AA73" s="775">
        <f t="shared" si="29"/>
        <v>0</v>
      </c>
      <c r="AB73" s="775">
        <f t="shared" si="29"/>
        <v>0</v>
      </c>
      <c r="AC73" s="776">
        <f t="shared" si="29"/>
        <v>0</v>
      </c>
    </row>
    <row r="74" spans="1:29" ht="12.75" customHeight="1">
      <c r="A74" s="275"/>
      <c r="B74" s="1159" t="s">
        <v>135</v>
      </c>
      <c r="C74" s="458" t="s">
        <v>130</v>
      </c>
      <c r="D74" s="462">
        <f t="shared" si="25"/>
        <v>0</v>
      </c>
      <c r="E74" s="774">
        <f t="shared" si="20"/>
        <v>0</v>
      </c>
      <c r="F74" s="775">
        <f aca="true" t="shared" si="30" ref="F74:S74">F49-(F8-F16)</f>
        <v>0</v>
      </c>
      <c r="G74" s="775">
        <f t="shared" si="30"/>
        <v>0</v>
      </c>
      <c r="H74" s="775">
        <f t="shared" si="30"/>
        <v>0</v>
      </c>
      <c r="I74" s="775">
        <f t="shared" si="30"/>
        <v>0</v>
      </c>
      <c r="J74" s="775">
        <f t="shared" si="30"/>
        <v>0</v>
      </c>
      <c r="K74" s="775">
        <f t="shared" si="30"/>
        <v>0</v>
      </c>
      <c r="L74" s="775">
        <f t="shared" si="30"/>
        <v>0</v>
      </c>
      <c r="M74" s="775">
        <f t="shared" si="30"/>
        <v>0</v>
      </c>
      <c r="N74" s="775">
        <f t="shared" si="30"/>
        <v>0</v>
      </c>
      <c r="O74" s="775">
        <f t="shared" si="30"/>
        <v>0</v>
      </c>
      <c r="P74" s="775">
        <f t="shared" si="30"/>
        <v>0</v>
      </c>
      <c r="Q74" s="775">
        <f t="shared" si="30"/>
        <v>0</v>
      </c>
      <c r="R74" s="775">
        <f t="shared" si="30"/>
        <v>0</v>
      </c>
      <c r="S74" s="775">
        <f t="shared" si="30"/>
        <v>0</v>
      </c>
      <c r="T74" s="775">
        <f aca="true" t="shared" si="31" ref="T74:AC74">T49-(T8-T16)</f>
        <v>0</v>
      </c>
      <c r="U74" s="775">
        <f t="shared" si="31"/>
        <v>0</v>
      </c>
      <c r="V74" s="775">
        <f t="shared" si="31"/>
        <v>0</v>
      </c>
      <c r="W74" s="775">
        <f t="shared" si="31"/>
        <v>0</v>
      </c>
      <c r="X74" s="775">
        <f t="shared" si="31"/>
        <v>0</v>
      </c>
      <c r="Y74" s="775">
        <f t="shared" si="31"/>
        <v>0</v>
      </c>
      <c r="Z74" s="775">
        <f t="shared" si="31"/>
        <v>0</v>
      </c>
      <c r="AA74" s="775">
        <f t="shared" si="31"/>
        <v>0</v>
      </c>
      <c r="AB74" s="775">
        <f t="shared" si="31"/>
        <v>0</v>
      </c>
      <c r="AC74" s="776">
        <f t="shared" si="31"/>
        <v>0</v>
      </c>
    </row>
    <row r="75" spans="1:29" ht="12.75" customHeight="1">
      <c r="A75" s="275"/>
      <c r="B75" s="1160"/>
      <c r="C75" s="458" t="s">
        <v>141</v>
      </c>
      <c r="D75" s="462">
        <f t="shared" si="25"/>
        <v>0</v>
      </c>
      <c r="E75" s="774">
        <f t="shared" si="20"/>
        <v>0</v>
      </c>
      <c r="F75" s="775">
        <f aca="true" t="shared" si="32" ref="F75:S75">F50-(F9-F17)</f>
        <v>0</v>
      </c>
      <c r="G75" s="775">
        <f t="shared" si="32"/>
        <v>0</v>
      </c>
      <c r="H75" s="775">
        <f t="shared" si="32"/>
        <v>0</v>
      </c>
      <c r="I75" s="775">
        <f t="shared" si="32"/>
        <v>0</v>
      </c>
      <c r="J75" s="775">
        <f t="shared" si="32"/>
        <v>0</v>
      </c>
      <c r="K75" s="775">
        <f t="shared" si="32"/>
        <v>0</v>
      </c>
      <c r="L75" s="775">
        <f t="shared" si="32"/>
        <v>0</v>
      </c>
      <c r="M75" s="775">
        <f t="shared" si="32"/>
        <v>0</v>
      </c>
      <c r="N75" s="775">
        <f t="shared" si="32"/>
        <v>0</v>
      </c>
      <c r="O75" s="775">
        <f t="shared" si="32"/>
        <v>0</v>
      </c>
      <c r="P75" s="775">
        <f t="shared" si="32"/>
        <v>0</v>
      </c>
      <c r="Q75" s="775">
        <f t="shared" si="32"/>
        <v>0</v>
      </c>
      <c r="R75" s="775">
        <f t="shared" si="32"/>
        <v>0</v>
      </c>
      <c r="S75" s="775">
        <f t="shared" si="32"/>
        <v>0</v>
      </c>
      <c r="T75" s="775">
        <f aca="true" t="shared" si="33" ref="T75:AC75">T50-(T9-T17)</f>
        <v>0</v>
      </c>
      <c r="U75" s="775">
        <f t="shared" si="33"/>
        <v>0</v>
      </c>
      <c r="V75" s="775">
        <f t="shared" si="33"/>
        <v>0</v>
      </c>
      <c r="W75" s="775">
        <f t="shared" si="33"/>
        <v>0</v>
      </c>
      <c r="X75" s="775">
        <f t="shared" si="33"/>
        <v>0</v>
      </c>
      <c r="Y75" s="775">
        <f t="shared" si="33"/>
        <v>0</v>
      </c>
      <c r="Z75" s="775">
        <f t="shared" si="33"/>
        <v>0</v>
      </c>
      <c r="AA75" s="775">
        <f t="shared" si="33"/>
        <v>0</v>
      </c>
      <c r="AB75" s="775">
        <f t="shared" si="33"/>
        <v>0</v>
      </c>
      <c r="AC75" s="776">
        <f t="shared" si="33"/>
        <v>0</v>
      </c>
    </row>
    <row r="76" spans="1:29" ht="12.75" customHeight="1">
      <c r="A76" s="275"/>
      <c r="B76" s="1160"/>
      <c r="C76" s="458" t="s">
        <v>131</v>
      </c>
      <c r="D76" s="462">
        <f t="shared" si="25"/>
        <v>0</v>
      </c>
      <c r="E76" s="774">
        <f aca="true" t="shared" si="34" ref="E76:S76">E51-(E10-E18)</f>
        <v>0</v>
      </c>
      <c r="F76" s="775">
        <f t="shared" si="34"/>
        <v>0</v>
      </c>
      <c r="G76" s="775">
        <f t="shared" si="34"/>
        <v>0</v>
      </c>
      <c r="H76" s="775">
        <f t="shared" si="34"/>
        <v>0</v>
      </c>
      <c r="I76" s="775">
        <f t="shared" si="34"/>
        <v>0</v>
      </c>
      <c r="J76" s="775">
        <f t="shared" si="34"/>
        <v>0</v>
      </c>
      <c r="K76" s="775">
        <f t="shared" si="34"/>
        <v>0</v>
      </c>
      <c r="L76" s="775">
        <f t="shared" si="34"/>
        <v>0</v>
      </c>
      <c r="M76" s="775">
        <f t="shared" si="34"/>
        <v>0</v>
      </c>
      <c r="N76" s="775">
        <f t="shared" si="34"/>
        <v>0</v>
      </c>
      <c r="O76" s="775">
        <f t="shared" si="34"/>
        <v>0</v>
      </c>
      <c r="P76" s="775">
        <f t="shared" si="34"/>
        <v>0</v>
      </c>
      <c r="Q76" s="775">
        <f t="shared" si="34"/>
        <v>0</v>
      </c>
      <c r="R76" s="775">
        <f t="shared" si="34"/>
        <v>0</v>
      </c>
      <c r="S76" s="775">
        <f t="shared" si="34"/>
        <v>0</v>
      </c>
      <c r="T76" s="775">
        <f aca="true" t="shared" si="35" ref="T76:AC76">T51-(T10-T18)</f>
        <v>0</v>
      </c>
      <c r="U76" s="775">
        <f t="shared" si="35"/>
        <v>0</v>
      </c>
      <c r="V76" s="775">
        <f t="shared" si="35"/>
        <v>0</v>
      </c>
      <c r="W76" s="775">
        <f t="shared" si="35"/>
        <v>0</v>
      </c>
      <c r="X76" s="775">
        <f t="shared" si="35"/>
        <v>0</v>
      </c>
      <c r="Y76" s="775">
        <f t="shared" si="35"/>
        <v>0</v>
      </c>
      <c r="Z76" s="775">
        <f t="shared" si="35"/>
        <v>0</v>
      </c>
      <c r="AA76" s="775">
        <f t="shared" si="35"/>
        <v>0</v>
      </c>
      <c r="AB76" s="775">
        <f t="shared" si="35"/>
        <v>0</v>
      </c>
      <c r="AC76" s="776">
        <f t="shared" si="35"/>
        <v>0</v>
      </c>
    </row>
    <row r="77" spans="1:29" ht="12.75" customHeight="1">
      <c r="A77" s="275"/>
      <c r="B77" s="1161"/>
      <c r="C77" s="458" t="s">
        <v>132</v>
      </c>
      <c r="D77" s="462">
        <f t="shared" si="25"/>
        <v>0</v>
      </c>
      <c r="E77" s="777">
        <f aca="true" t="shared" si="36" ref="E77:S77">E52-(E11-E19)</f>
        <v>0</v>
      </c>
      <c r="F77" s="778">
        <f t="shared" si="36"/>
        <v>0</v>
      </c>
      <c r="G77" s="778">
        <f t="shared" si="36"/>
        <v>0</v>
      </c>
      <c r="H77" s="778">
        <f t="shared" si="36"/>
        <v>0</v>
      </c>
      <c r="I77" s="778">
        <f t="shared" si="36"/>
        <v>0</v>
      </c>
      <c r="J77" s="778">
        <f t="shared" si="36"/>
        <v>0</v>
      </c>
      <c r="K77" s="778">
        <f t="shared" si="36"/>
        <v>0</v>
      </c>
      <c r="L77" s="778">
        <f t="shared" si="36"/>
        <v>0</v>
      </c>
      <c r="M77" s="778">
        <f t="shared" si="36"/>
        <v>0</v>
      </c>
      <c r="N77" s="778">
        <f t="shared" si="36"/>
        <v>0</v>
      </c>
      <c r="O77" s="778">
        <f t="shared" si="36"/>
        <v>0</v>
      </c>
      <c r="P77" s="778">
        <f t="shared" si="36"/>
        <v>0</v>
      </c>
      <c r="Q77" s="778">
        <f t="shared" si="36"/>
        <v>0</v>
      </c>
      <c r="R77" s="778">
        <f t="shared" si="36"/>
        <v>0</v>
      </c>
      <c r="S77" s="778">
        <f t="shared" si="36"/>
        <v>0</v>
      </c>
      <c r="T77" s="778">
        <f aca="true" t="shared" si="37" ref="T77:AC77">T52-(T11-T19)</f>
        <v>0</v>
      </c>
      <c r="U77" s="778">
        <f t="shared" si="37"/>
        <v>0</v>
      </c>
      <c r="V77" s="778">
        <f t="shared" si="37"/>
        <v>0</v>
      </c>
      <c r="W77" s="778">
        <f t="shared" si="37"/>
        <v>0</v>
      </c>
      <c r="X77" s="778">
        <f t="shared" si="37"/>
        <v>0</v>
      </c>
      <c r="Y77" s="778">
        <f t="shared" si="37"/>
        <v>0</v>
      </c>
      <c r="Z77" s="778">
        <f t="shared" si="37"/>
        <v>0</v>
      </c>
      <c r="AA77" s="778">
        <f t="shared" si="37"/>
        <v>0</v>
      </c>
      <c r="AB77" s="778">
        <f t="shared" si="37"/>
        <v>0</v>
      </c>
      <c r="AC77" s="779">
        <f t="shared" si="37"/>
        <v>0</v>
      </c>
    </row>
    <row r="78" spans="1:29" ht="12.75" customHeight="1" thickBot="1">
      <c r="A78" s="256"/>
      <c r="B78" s="480"/>
      <c r="C78" s="465" t="s">
        <v>139</v>
      </c>
      <c r="D78" s="466">
        <f t="shared" si="25"/>
        <v>0</v>
      </c>
      <c r="E78" s="482">
        <f>E53-E20</f>
        <v>0</v>
      </c>
      <c r="F78" s="483">
        <f aca="true" t="shared" si="38" ref="F78:S78">F53-F20</f>
        <v>0</v>
      </c>
      <c r="G78" s="483">
        <f t="shared" si="38"/>
        <v>0</v>
      </c>
      <c r="H78" s="483">
        <f t="shared" si="38"/>
        <v>0</v>
      </c>
      <c r="I78" s="483">
        <f t="shared" si="38"/>
        <v>0</v>
      </c>
      <c r="J78" s="483">
        <f t="shared" si="38"/>
        <v>0</v>
      </c>
      <c r="K78" s="483">
        <f t="shared" si="38"/>
        <v>0</v>
      </c>
      <c r="L78" s="483">
        <f t="shared" si="38"/>
        <v>0</v>
      </c>
      <c r="M78" s="483">
        <f t="shared" si="38"/>
        <v>0</v>
      </c>
      <c r="N78" s="483">
        <f t="shared" si="38"/>
        <v>0</v>
      </c>
      <c r="O78" s="483">
        <f t="shared" si="38"/>
        <v>0</v>
      </c>
      <c r="P78" s="483">
        <f t="shared" si="38"/>
        <v>0</v>
      </c>
      <c r="Q78" s="483">
        <f t="shared" si="38"/>
        <v>0</v>
      </c>
      <c r="R78" s="483">
        <f t="shared" si="38"/>
        <v>0</v>
      </c>
      <c r="S78" s="483">
        <f t="shared" si="38"/>
        <v>0</v>
      </c>
      <c r="T78" s="483">
        <f aca="true" t="shared" si="39" ref="T78:AC78">T53-T20</f>
        <v>0</v>
      </c>
      <c r="U78" s="483">
        <f t="shared" si="39"/>
        <v>0</v>
      </c>
      <c r="V78" s="483">
        <f t="shared" si="39"/>
        <v>0</v>
      </c>
      <c r="W78" s="483">
        <f t="shared" si="39"/>
        <v>0</v>
      </c>
      <c r="X78" s="483">
        <f t="shared" si="39"/>
        <v>0</v>
      </c>
      <c r="Y78" s="483">
        <f t="shared" si="39"/>
        <v>0</v>
      </c>
      <c r="Z78" s="483">
        <f t="shared" si="39"/>
        <v>0</v>
      </c>
      <c r="AA78" s="483">
        <f t="shared" si="39"/>
        <v>0</v>
      </c>
      <c r="AB78" s="483">
        <f t="shared" si="39"/>
        <v>0</v>
      </c>
      <c r="AC78" s="472">
        <f t="shared" si="39"/>
        <v>0</v>
      </c>
    </row>
    <row r="79" spans="1:29" ht="12.75" customHeight="1" thickBot="1">
      <c r="A79" s="256"/>
      <c r="B79" s="263"/>
      <c r="C79" s="256"/>
      <c r="D79" s="255"/>
      <c r="E79" s="264"/>
      <c r="F79" s="264"/>
      <c r="G79" s="264"/>
      <c r="H79" s="264"/>
      <c r="I79" s="264"/>
      <c r="J79" s="264"/>
      <c r="K79" s="264"/>
      <c r="L79" s="264"/>
      <c r="M79" s="264"/>
      <c r="N79" s="264"/>
      <c r="O79" s="264"/>
      <c r="P79" s="264"/>
      <c r="Q79" s="264"/>
      <c r="R79" s="264"/>
      <c r="S79" s="264"/>
      <c r="T79" s="264"/>
      <c r="U79" s="264"/>
      <c r="V79" s="264"/>
      <c r="W79" s="264"/>
      <c r="X79" s="264"/>
      <c r="Y79" s="264"/>
      <c r="Z79" s="264"/>
      <c r="AA79" s="264"/>
      <c r="AB79" s="264"/>
      <c r="AC79" s="264"/>
    </row>
    <row r="80" spans="1:29" ht="12.75" customHeight="1">
      <c r="A80" s="256"/>
      <c r="B80" s="493" t="s">
        <v>33</v>
      </c>
      <c r="C80" s="494" t="s">
        <v>138</v>
      </c>
      <c r="D80" s="495"/>
      <c r="E80" s="1095">
        <f>AC68+1</f>
        <v>2039</v>
      </c>
      <c r="F80" s="1070">
        <f aca="true" t="shared" si="40" ref="F80:S80">E80+1</f>
        <v>2040</v>
      </c>
      <c r="G80" s="1070">
        <f t="shared" si="40"/>
        <v>2041</v>
      </c>
      <c r="H80" s="1070">
        <f t="shared" si="40"/>
        <v>2042</v>
      </c>
      <c r="I80" s="1070">
        <f t="shared" si="40"/>
        <v>2043</v>
      </c>
      <c r="J80" s="1070">
        <f t="shared" si="40"/>
        <v>2044</v>
      </c>
      <c r="K80" s="1070">
        <f t="shared" si="40"/>
        <v>2045</v>
      </c>
      <c r="L80" s="1070">
        <f t="shared" si="40"/>
        <v>2046</v>
      </c>
      <c r="M80" s="1070">
        <f t="shared" si="40"/>
        <v>2047</v>
      </c>
      <c r="N80" s="1070">
        <f t="shared" si="40"/>
        <v>2048</v>
      </c>
      <c r="O80" s="1070">
        <f t="shared" si="40"/>
        <v>2049</v>
      </c>
      <c r="P80" s="1070">
        <f t="shared" si="40"/>
        <v>2050</v>
      </c>
      <c r="Q80" s="1070">
        <f t="shared" si="40"/>
        <v>2051</v>
      </c>
      <c r="R80" s="1070">
        <f t="shared" si="40"/>
        <v>2052</v>
      </c>
      <c r="S80" s="1070">
        <f t="shared" si="40"/>
        <v>2053</v>
      </c>
      <c r="T80" s="1070">
        <f aca="true" t="shared" si="41" ref="T80:AC80">S80+1</f>
        <v>2054</v>
      </c>
      <c r="U80" s="1070">
        <f t="shared" si="41"/>
        <v>2055</v>
      </c>
      <c r="V80" s="1070">
        <f t="shared" si="41"/>
        <v>2056</v>
      </c>
      <c r="W80" s="1070">
        <f t="shared" si="41"/>
        <v>2057</v>
      </c>
      <c r="X80" s="1070">
        <f t="shared" si="41"/>
        <v>2058</v>
      </c>
      <c r="Y80" s="1070">
        <f t="shared" si="41"/>
        <v>2059</v>
      </c>
      <c r="Z80" s="1070">
        <f t="shared" si="41"/>
        <v>2060</v>
      </c>
      <c r="AA80" s="1070">
        <f t="shared" si="41"/>
        <v>2061</v>
      </c>
      <c r="AB80" s="1070">
        <f t="shared" si="41"/>
        <v>2062</v>
      </c>
      <c r="AC80" s="1072">
        <f t="shared" si="41"/>
        <v>2063</v>
      </c>
    </row>
    <row r="81" spans="1:29" ht="12.75" customHeight="1" thickBot="1">
      <c r="A81" s="256"/>
      <c r="B81" s="496" t="s">
        <v>11</v>
      </c>
      <c r="C81" s="497"/>
      <c r="D81" s="507"/>
      <c r="E81" s="1096">
        <f>S69+1</f>
        <v>1</v>
      </c>
      <c r="F81" s="1071"/>
      <c r="G81" s="1071"/>
      <c r="H81" s="1071"/>
      <c r="I81" s="1071"/>
      <c r="J81" s="1071"/>
      <c r="K81" s="1071"/>
      <c r="L81" s="1071"/>
      <c r="M81" s="1071"/>
      <c r="N81" s="1071"/>
      <c r="O81" s="1071"/>
      <c r="P81" s="1071"/>
      <c r="Q81" s="1071"/>
      <c r="R81" s="1071"/>
      <c r="S81" s="1071"/>
      <c r="T81" s="1071"/>
      <c r="U81" s="1071"/>
      <c r="V81" s="1071"/>
      <c r="W81" s="1071"/>
      <c r="X81" s="1071"/>
      <c r="Y81" s="1071"/>
      <c r="Z81" s="1071"/>
      <c r="AA81" s="1071"/>
      <c r="AB81" s="1071"/>
      <c r="AC81" s="1073"/>
    </row>
    <row r="82" spans="1:29" ht="12.75" customHeight="1">
      <c r="A82" s="275"/>
      <c r="B82" s="1157" t="s">
        <v>134</v>
      </c>
      <c r="C82" s="458" t="s">
        <v>130</v>
      </c>
      <c r="D82" s="475"/>
      <c r="E82" s="771">
        <f aca="true" t="shared" si="42" ref="E82:E87">E57-(E24-E32)</f>
        <v>0</v>
      </c>
      <c r="F82" s="772">
        <f aca="true" t="shared" si="43" ref="F82:S82">F57-(F24-F32)</f>
        <v>0</v>
      </c>
      <c r="G82" s="772">
        <f t="shared" si="43"/>
        <v>0</v>
      </c>
      <c r="H82" s="772">
        <f t="shared" si="43"/>
        <v>0</v>
      </c>
      <c r="I82" s="772">
        <f t="shared" si="43"/>
        <v>0</v>
      </c>
      <c r="J82" s="772">
        <f t="shared" si="43"/>
        <v>0</v>
      </c>
      <c r="K82" s="772">
        <f t="shared" si="43"/>
        <v>0</v>
      </c>
      <c r="L82" s="772">
        <f t="shared" si="43"/>
        <v>0</v>
      </c>
      <c r="M82" s="772">
        <f t="shared" si="43"/>
        <v>0</v>
      </c>
      <c r="N82" s="772">
        <f t="shared" si="43"/>
        <v>0</v>
      </c>
      <c r="O82" s="772">
        <f t="shared" si="43"/>
        <v>0</v>
      </c>
      <c r="P82" s="772">
        <f t="shared" si="43"/>
        <v>0</v>
      </c>
      <c r="Q82" s="772">
        <f t="shared" si="43"/>
        <v>0</v>
      </c>
      <c r="R82" s="772">
        <f t="shared" si="43"/>
        <v>0</v>
      </c>
      <c r="S82" s="772">
        <f t="shared" si="43"/>
        <v>0</v>
      </c>
      <c r="T82" s="772">
        <f aca="true" t="shared" si="44" ref="T82:AC82">T57-(T24-T32)</f>
        <v>0</v>
      </c>
      <c r="U82" s="772">
        <f t="shared" si="44"/>
        <v>0</v>
      </c>
      <c r="V82" s="772">
        <f t="shared" si="44"/>
        <v>0</v>
      </c>
      <c r="W82" s="772">
        <f t="shared" si="44"/>
        <v>0</v>
      </c>
      <c r="X82" s="772">
        <f t="shared" si="44"/>
        <v>0</v>
      </c>
      <c r="Y82" s="772">
        <f t="shared" si="44"/>
        <v>0</v>
      </c>
      <c r="Z82" s="772">
        <f t="shared" si="44"/>
        <v>0</v>
      </c>
      <c r="AA82" s="772">
        <f t="shared" si="44"/>
        <v>0</v>
      </c>
      <c r="AB82" s="772">
        <f t="shared" si="44"/>
        <v>0</v>
      </c>
      <c r="AC82" s="773">
        <f t="shared" si="44"/>
        <v>0</v>
      </c>
    </row>
    <row r="83" spans="1:29" ht="12.75" customHeight="1">
      <c r="A83" s="275"/>
      <c r="B83" s="1158"/>
      <c r="C83" s="458" t="s">
        <v>141</v>
      </c>
      <c r="D83" s="751"/>
      <c r="E83" s="774">
        <f t="shared" si="42"/>
        <v>0</v>
      </c>
      <c r="F83" s="775">
        <f aca="true" t="shared" si="45" ref="F83:S83">F58-(F25-F33)</f>
        <v>0</v>
      </c>
      <c r="G83" s="775">
        <f t="shared" si="45"/>
        <v>0</v>
      </c>
      <c r="H83" s="775">
        <f t="shared" si="45"/>
        <v>0</v>
      </c>
      <c r="I83" s="775">
        <f t="shared" si="45"/>
        <v>0</v>
      </c>
      <c r="J83" s="775">
        <f t="shared" si="45"/>
        <v>0</v>
      </c>
      <c r="K83" s="775">
        <f t="shared" si="45"/>
        <v>0</v>
      </c>
      <c r="L83" s="775">
        <f t="shared" si="45"/>
        <v>0</v>
      </c>
      <c r="M83" s="775">
        <f t="shared" si="45"/>
        <v>0</v>
      </c>
      <c r="N83" s="775">
        <f t="shared" si="45"/>
        <v>0</v>
      </c>
      <c r="O83" s="775">
        <f t="shared" si="45"/>
        <v>0</v>
      </c>
      <c r="P83" s="775">
        <f t="shared" si="45"/>
        <v>0</v>
      </c>
      <c r="Q83" s="775">
        <f t="shared" si="45"/>
        <v>0</v>
      </c>
      <c r="R83" s="775">
        <f t="shared" si="45"/>
        <v>0</v>
      </c>
      <c r="S83" s="775">
        <f t="shared" si="45"/>
        <v>0</v>
      </c>
      <c r="T83" s="775">
        <f aca="true" t="shared" si="46" ref="T83:AC83">T58-(T25-T33)</f>
        <v>0</v>
      </c>
      <c r="U83" s="775">
        <f t="shared" si="46"/>
        <v>0</v>
      </c>
      <c r="V83" s="775">
        <f t="shared" si="46"/>
        <v>0</v>
      </c>
      <c r="W83" s="775">
        <f t="shared" si="46"/>
        <v>0</v>
      </c>
      <c r="X83" s="775">
        <f t="shared" si="46"/>
        <v>0</v>
      </c>
      <c r="Y83" s="775">
        <f t="shared" si="46"/>
        <v>0</v>
      </c>
      <c r="Z83" s="775">
        <f t="shared" si="46"/>
        <v>0</v>
      </c>
      <c r="AA83" s="775">
        <f t="shared" si="46"/>
        <v>0</v>
      </c>
      <c r="AB83" s="775">
        <f t="shared" si="46"/>
        <v>0</v>
      </c>
      <c r="AC83" s="776">
        <f t="shared" si="46"/>
        <v>0</v>
      </c>
    </row>
    <row r="84" spans="1:29" ht="12.75" customHeight="1">
      <c r="A84" s="275"/>
      <c r="B84" s="1158"/>
      <c r="C84" s="458" t="s">
        <v>131</v>
      </c>
      <c r="D84" s="751"/>
      <c r="E84" s="774">
        <f t="shared" si="42"/>
        <v>0</v>
      </c>
      <c r="F84" s="775">
        <f aca="true" t="shared" si="47" ref="F84:S84">F59-(F26-F34)</f>
        <v>0</v>
      </c>
      <c r="G84" s="775">
        <f t="shared" si="47"/>
        <v>0</v>
      </c>
      <c r="H84" s="775">
        <f t="shared" si="47"/>
        <v>0</v>
      </c>
      <c r="I84" s="775">
        <f t="shared" si="47"/>
        <v>0</v>
      </c>
      <c r="J84" s="775">
        <f t="shared" si="47"/>
        <v>0</v>
      </c>
      <c r="K84" s="775">
        <f t="shared" si="47"/>
        <v>0</v>
      </c>
      <c r="L84" s="775">
        <f t="shared" si="47"/>
        <v>0</v>
      </c>
      <c r="M84" s="775">
        <f t="shared" si="47"/>
        <v>0</v>
      </c>
      <c r="N84" s="775">
        <f t="shared" si="47"/>
        <v>0</v>
      </c>
      <c r="O84" s="775">
        <f t="shared" si="47"/>
        <v>0</v>
      </c>
      <c r="P84" s="775">
        <f t="shared" si="47"/>
        <v>0</v>
      </c>
      <c r="Q84" s="775">
        <f t="shared" si="47"/>
        <v>0</v>
      </c>
      <c r="R84" s="775">
        <f t="shared" si="47"/>
        <v>0</v>
      </c>
      <c r="S84" s="775">
        <f t="shared" si="47"/>
        <v>0</v>
      </c>
      <c r="T84" s="775">
        <f aca="true" t="shared" si="48" ref="T84:AC84">T59-(T26-T34)</f>
        <v>0</v>
      </c>
      <c r="U84" s="775">
        <f t="shared" si="48"/>
        <v>0</v>
      </c>
      <c r="V84" s="775">
        <f t="shared" si="48"/>
        <v>0</v>
      </c>
      <c r="W84" s="775">
        <f t="shared" si="48"/>
        <v>0</v>
      </c>
      <c r="X84" s="775">
        <f t="shared" si="48"/>
        <v>0</v>
      </c>
      <c r="Y84" s="775">
        <f t="shared" si="48"/>
        <v>0</v>
      </c>
      <c r="Z84" s="775">
        <f t="shared" si="48"/>
        <v>0</v>
      </c>
      <c r="AA84" s="775">
        <f t="shared" si="48"/>
        <v>0</v>
      </c>
      <c r="AB84" s="775">
        <f t="shared" si="48"/>
        <v>0</v>
      </c>
      <c r="AC84" s="776">
        <f t="shared" si="48"/>
        <v>0</v>
      </c>
    </row>
    <row r="85" spans="1:29" ht="12.75" customHeight="1">
      <c r="A85" s="275"/>
      <c r="B85" s="1158"/>
      <c r="C85" s="458" t="s">
        <v>132</v>
      </c>
      <c r="D85" s="751"/>
      <c r="E85" s="774">
        <f t="shared" si="42"/>
        <v>0</v>
      </c>
      <c r="F85" s="775">
        <f aca="true" t="shared" si="49" ref="F85:S85">F60-(F27-F35)</f>
        <v>0</v>
      </c>
      <c r="G85" s="775">
        <f t="shared" si="49"/>
        <v>0</v>
      </c>
      <c r="H85" s="775">
        <f t="shared" si="49"/>
        <v>0</v>
      </c>
      <c r="I85" s="775">
        <f t="shared" si="49"/>
        <v>0</v>
      </c>
      <c r="J85" s="775">
        <f t="shared" si="49"/>
        <v>0</v>
      </c>
      <c r="K85" s="775">
        <f t="shared" si="49"/>
        <v>0</v>
      </c>
      <c r="L85" s="775">
        <f t="shared" si="49"/>
        <v>0</v>
      </c>
      <c r="M85" s="775">
        <f t="shared" si="49"/>
        <v>0</v>
      </c>
      <c r="N85" s="775">
        <f t="shared" si="49"/>
        <v>0</v>
      </c>
      <c r="O85" s="775">
        <f t="shared" si="49"/>
        <v>0</v>
      </c>
      <c r="P85" s="775">
        <f t="shared" si="49"/>
        <v>0</v>
      </c>
      <c r="Q85" s="775">
        <f t="shared" si="49"/>
        <v>0</v>
      </c>
      <c r="R85" s="775">
        <f t="shared" si="49"/>
        <v>0</v>
      </c>
      <c r="S85" s="775">
        <f t="shared" si="49"/>
        <v>0</v>
      </c>
      <c r="T85" s="775">
        <f aca="true" t="shared" si="50" ref="T85:AC85">T60-(T27-T35)</f>
        <v>0</v>
      </c>
      <c r="U85" s="775">
        <f t="shared" si="50"/>
        <v>0</v>
      </c>
      <c r="V85" s="775">
        <f t="shared" si="50"/>
        <v>0</v>
      </c>
      <c r="W85" s="775">
        <f t="shared" si="50"/>
        <v>0</v>
      </c>
      <c r="X85" s="775">
        <f t="shared" si="50"/>
        <v>0</v>
      </c>
      <c r="Y85" s="775">
        <f t="shared" si="50"/>
        <v>0</v>
      </c>
      <c r="Z85" s="775">
        <f t="shared" si="50"/>
        <v>0</v>
      </c>
      <c r="AA85" s="775">
        <f t="shared" si="50"/>
        <v>0</v>
      </c>
      <c r="AB85" s="775">
        <f t="shared" si="50"/>
        <v>0</v>
      </c>
      <c r="AC85" s="776">
        <f t="shared" si="50"/>
        <v>0</v>
      </c>
    </row>
    <row r="86" spans="1:29" ht="12.75" customHeight="1">
      <c r="A86" s="275"/>
      <c r="B86" s="1159" t="s">
        <v>135</v>
      </c>
      <c r="C86" s="458" t="s">
        <v>130</v>
      </c>
      <c r="D86" s="477"/>
      <c r="E86" s="774">
        <f t="shared" si="42"/>
        <v>0</v>
      </c>
      <c r="F86" s="775">
        <f aca="true" t="shared" si="51" ref="F86:S86">F61-(F28-F36)</f>
        <v>0</v>
      </c>
      <c r="G86" s="775">
        <f t="shared" si="51"/>
        <v>0</v>
      </c>
      <c r="H86" s="775">
        <f t="shared" si="51"/>
        <v>0</v>
      </c>
      <c r="I86" s="775">
        <f t="shared" si="51"/>
        <v>0</v>
      </c>
      <c r="J86" s="775">
        <f t="shared" si="51"/>
        <v>0</v>
      </c>
      <c r="K86" s="775">
        <f t="shared" si="51"/>
        <v>0</v>
      </c>
      <c r="L86" s="775">
        <f t="shared" si="51"/>
        <v>0</v>
      </c>
      <c r="M86" s="775">
        <f t="shared" si="51"/>
        <v>0</v>
      </c>
      <c r="N86" s="775">
        <f t="shared" si="51"/>
        <v>0</v>
      </c>
      <c r="O86" s="775">
        <f t="shared" si="51"/>
        <v>0</v>
      </c>
      <c r="P86" s="775">
        <f t="shared" si="51"/>
        <v>0</v>
      </c>
      <c r="Q86" s="775">
        <f t="shared" si="51"/>
        <v>0</v>
      </c>
      <c r="R86" s="775">
        <f t="shared" si="51"/>
        <v>0</v>
      </c>
      <c r="S86" s="775">
        <f t="shared" si="51"/>
        <v>0</v>
      </c>
      <c r="T86" s="775">
        <f aca="true" t="shared" si="52" ref="T86:AC86">T61-(T28-T36)</f>
        <v>0</v>
      </c>
      <c r="U86" s="775">
        <f t="shared" si="52"/>
        <v>0</v>
      </c>
      <c r="V86" s="775">
        <f t="shared" si="52"/>
        <v>0</v>
      </c>
      <c r="W86" s="775">
        <f t="shared" si="52"/>
        <v>0</v>
      </c>
      <c r="X86" s="775">
        <f t="shared" si="52"/>
        <v>0</v>
      </c>
      <c r="Y86" s="775">
        <f t="shared" si="52"/>
        <v>0</v>
      </c>
      <c r="Z86" s="775">
        <f t="shared" si="52"/>
        <v>0</v>
      </c>
      <c r="AA86" s="775">
        <f t="shared" si="52"/>
        <v>0</v>
      </c>
      <c r="AB86" s="775">
        <f t="shared" si="52"/>
        <v>0</v>
      </c>
      <c r="AC86" s="776">
        <f t="shared" si="52"/>
        <v>0</v>
      </c>
    </row>
    <row r="87" spans="1:29" ht="12.75" customHeight="1">
      <c r="A87" s="275"/>
      <c r="B87" s="1160"/>
      <c r="C87" s="458" t="s">
        <v>141</v>
      </c>
      <c r="D87" s="477"/>
      <c r="E87" s="774">
        <f t="shared" si="42"/>
        <v>0</v>
      </c>
      <c r="F87" s="775">
        <f aca="true" t="shared" si="53" ref="F87:S87">F62-(F29-F37)</f>
        <v>0</v>
      </c>
      <c r="G87" s="775">
        <f t="shared" si="53"/>
        <v>0</v>
      </c>
      <c r="H87" s="775">
        <f t="shared" si="53"/>
        <v>0</v>
      </c>
      <c r="I87" s="775">
        <f t="shared" si="53"/>
        <v>0</v>
      </c>
      <c r="J87" s="775">
        <f t="shared" si="53"/>
        <v>0</v>
      </c>
      <c r="K87" s="775">
        <f t="shared" si="53"/>
        <v>0</v>
      </c>
      <c r="L87" s="775">
        <f t="shared" si="53"/>
        <v>0</v>
      </c>
      <c r="M87" s="775">
        <f t="shared" si="53"/>
        <v>0</v>
      </c>
      <c r="N87" s="775">
        <f t="shared" si="53"/>
        <v>0</v>
      </c>
      <c r="O87" s="775">
        <f t="shared" si="53"/>
        <v>0</v>
      </c>
      <c r="P87" s="775">
        <f t="shared" si="53"/>
        <v>0</v>
      </c>
      <c r="Q87" s="775">
        <f t="shared" si="53"/>
        <v>0</v>
      </c>
      <c r="R87" s="775">
        <f t="shared" si="53"/>
        <v>0</v>
      </c>
      <c r="S87" s="775">
        <f t="shared" si="53"/>
        <v>0</v>
      </c>
      <c r="T87" s="775">
        <f aca="true" t="shared" si="54" ref="T87:AC87">T62-(T29-T37)</f>
        <v>0</v>
      </c>
      <c r="U87" s="775">
        <f t="shared" si="54"/>
        <v>0</v>
      </c>
      <c r="V87" s="775">
        <f t="shared" si="54"/>
        <v>0</v>
      </c>
      <c r="W87" s="775">
        <f t="shared" si="54"/>
        <v>0</v>
      </c>
      <c r="X87" s="775">
        <f t="shared" si="54"/>
        <v>0</v>
      </c>
      <c r="Y87" s="775">
        <f t="shared" si="54"/>
        <v>0</v>
      </c>
      <c r="Z87" s="775">
        <f t="shared" si="54"/>
        <v>0</v>
      </c>
      <c r="AA87" s="775">
        <f t="shared" si="54"/>
        <v>0</v>
      </c>
      <c r="AB87" s="775">
        <f t="shared" si="54"/>
        <v>0</v>
      </c>
      <c r="AC87" s="776">
        <f t="shared" si="54"/>
        <v>0</v>
      </c>
    </row>
    <row r="88" spans="1:29" ht="12.75" customHeight="1">
      <c r="A88" s="275"/>
      <c r="B88" s="1160"/>
      <c r="C88" s="458" t="s">
        <v>131</v>
      </c>
      <c r="D88" s="477"/>
      <c r="E88" s="774">
        <f aca="true" t="shared" si="55" ref="E88:S88">E63-(E30-E38)</f>
        <v>0</v>
      </c>
      <c r="F88" s="775">
        <f t="shared" si="55"/>
        <v>0</v>
      </c>
      <c r="G88" s="775">
        <f t="shared" si="55"/>
        <v>0</v>
      </c>
      <c r="H88" s="775">
        <f t="shared" si="55"/>
        <v>0</v>
      </c>
      <c r="I88" s="775">
        <f t="shared" si="55"/>
        <v>0</v>
      </c>
      <c r="J88" s="775">
        <f t="shared" si="55"/>
        <v>0</v>
      </c>
      <c r="K88" s="775">
        <f t="shared" si="55"/>
        <v>0</v>
      </c>
      <c r="L88" s="775">
        <f t="shared" si="55"/>
        <v>0</v>
      </c>
      <c r="M88" s="775">
        <f t="shared" si="55"/>
        <v>0</v>
      </c>
      <c r="N88" s="775">
        <f t="shared" si="55"/>
        <v>0</v>
      </c>
      <c r="O88" s="775">
        <f t="shared" si="55"/>
        <v>0</v>
      </c>
      <c r="P88" s="775">
        <f t="shared" si="55"/>
        <v>0</v>
      </c>
      <c r="Q88" s="775">
        <f t="shared" si="55"/>
        <v>0</v>
      </c>
      <c r="R88" s="775">
        <f t="shared" si="55"/>
        <v>0</v>
      </c>
      <c r="S88" s="775">
        <f t="shared" si="55"/>
        <v>0</v>
      </c>
      <c r="T88" s="775">
        <f aca="true" t="shared" si="56" ref="T88:AC88">T63-(T30-T38)</f>
        <v>0</v>
      </c>
      <c r="U88" s="775">
        <f t="shared" si="56"/>
        <v>0</v>
      </c>
      <c r="V88" s="775">
        <f t="shared" si="56"/>
        <v>0</v>
      </c>
      <c r="W88" s="775">
        <f t="shared" si="56"/>
        <v>0</v>
      </c>
      <c r="X88" s="775">
        <f t="shared" si="56"/>
        <v>0</v>
      </c>
      <c r="Y88" s="775">
        <f t="shared" si="56"/>
        <v>0</v>
      </c>
      <c r="Z88" s="775">
        <f t="shared" si="56"/>
        <v>0</v>
      </c>
      <c r="AA88" s="775">
        <f t="shared" si="56"/>
        <v>0</v>
      </c>
      <c r="AB88" s="775">
        <f t="shared" si="56"/>
        <v>0</v>
      </c>
      <c r="AC88" s="776">
        <f t="shared" si="56"/>
        <v>0</v>
      </c>
    </row>
    <row r="89" spans="1:29" ht="12.75" customHeight="1">
      <c r="A89" s="275"/>
      <c r="B89" s="1161"/>
      <c r="C89" s="458" t="s">
        <v>132</v>
      </c>
      <c r="D89" s="479"/>
      <c r="E89" s="777">
        <f aca="true" t="shared" si="57" ref="E89:S89">E64-(E31-E39)</f>
        <v>0</v>
      </c>
      <c r="F89" s="778">
        <f t="shared" si="57"/>
        <v>0</v>
      </c>
      <c r="G89" s="778">
        <f t="shared" si="57"/>
        <v>0</v>
      </c>
      <c r="H89" s="778">
        <f t="shared" si="57"/>
        <v>0</v>
      </c>
      <c r="I89" s="778">
        <f t="shared" si="57"/>
        <v>0</v>
      </c>
      <c r="J89" s="778">
        <f t="shared" si="57"/>
        <v>0</v>
      </c>
      <c r="K89" s="778">
        <f t="shared" si="57"/>
        <v>0</v>
      </c>
      <c r="L89" s="778">
        <f t="shared" si="57"/>
        <v>0</v>
      </c>
      <c r="M89" s="778">
        <f t="shared" si="57"/>
        <v>0</v>
      </c>
      <c r="N89" s="778">
        <f t="shared" si="57"/>
        <v>0</v>
      </c>
      <c r="O89" s="778">
        <f t="shared" si="57"/>
        <v>0</v>
      </c>
      <c r="P89" s="778">
        <f t="shared" si="57"/>
        <v>0</v>
      </c>
      <c r="Q89" s="778">
        <f t="shared" si="57"/>
        <v>0</v>
      </c>
      <c r="R89" s="778">
        <f t="shared" si="57"/>
        <v>0</v>
      </c>
      <c r="S89" s="778">
        <f t="shared" si="57"/>
        <v>0</v>
      </c>
      <c r="T89" s="778">
        <f aca="true" t="shared" si="58" ref="T89:AC89">T64-(T31-T39)</f>
        <v>0</v>
      </c>
      <c r="U89" s="778">
        <f t="shared" si="58"/>
        <v>0</v>
      </c>
      <c r="V89" s="778">
        <f t="shared" si="58"/>
        <v>0</v>
      </c>
      <c r="W89" s="778">
        <f t="shared" si="58"/>
        <v>0</v>
      </c>
      <c r="X89" s="778">
        <f t="shared" si="58"/>
        <v>0</v>
      </c>
      <c r="Y89" s="778">
        <f t="shared" si="58"/>
        <v>0</v>
      </c>
      <c r="Z89" s="778">
        <f t="shared" si="58"/>
        <v>0</v>
      </c>
      <c r="AA89" s="778">
        <f t="shared" si="58"/>
        <v>0</v>
      </c>
      <c r="AB89" s="778">
        <f t="shared" si="58"/>
        <v>0</v>
      </c>
      <c r="AC89" s="779">
        <f t="shared" si="58"/>
        <v>0</v>
      </c>
    </row>
    <row r="90" spans="1:29" ht="12.75" customHeight="1" thickBot="1">
      <c r="A90" s="256"/>
      <c r="B90" s="480"/>
      <c r="C90" s="465" t="s">
        <v>139</v>
      </c>
      <c r="D90" s="481"/>
      <c r="E90" s="482">
        <f>E65-E40</f>
        <v>0</v>
      </c>
      <c r="F90" s="483">
        <f aca="true" t="shared" si="59" ref="F90:S90">F65-F40</f>
        <v>0</v>
      </c>
      <c r="G90" s="483">
        <f t="shared" si="59"/>
        <v>0</v>
      </c>
      <c r="H90" s="483">
        <f t="shared" si="59"/>
        <v>0</v>
      </c>
      <c r="I90" s="483">
        <f t="shared" si="59"/>
        <v>0</v>
      </c>
      <c r="J90" s="483">
        <f t="shared" si="59"/>
        <v>0</v>
      </c>
      <c r="K90" s="483">
        <f t="shared" si="59"/>
        <v>0</v>
      </c>
      <c r="L90" s="483">
        <f t="shared" si="59"/>
        <v>0</v>
      </c>
      <c r="M90" s="483">
        <f t="shared" si="59"/>
        <v>0</v>
      </c>
      <c r="N90" s="483">
        <f t="shared" si="59"/>
        <v>0</v>
      </c>
      <c r="O90" s="483">
        <f t="shared" si="59"/>
        <v>0</v>
      </c>
      <c r="P90" s="483">
        <f t="shared" si="59"/>
        <v>0</v>
      </c>
      <c r="Q90" s="483">
        <f t="shared" si="59"/>
        <v>0</v>
      </c>
      <c r="R90" s="483">
        <f t="shared" si="59"/>
        <v>0</v>
      </c>
      <c r="S90" s="483">
        <f t="shared" si="59"/>
        <v>0</v>
      </c>
      <c r="T90" s="483">
        <f aca="true" t="shared" si="60" ref="T90:AC90">T65-T40</f>
        <v>0</v>
      </c>
      <c r="U90" s="483">
        <f t="shared" si="60"/>
        <v>0</v>
      </c>
      <c r="V90" s="483">
        <f t="shared" si="60"/>
        <v>0</v>
      </c>
      <c r="W90" s="483">
        <f t="shared" si="60"/>
        <v>0</v>
      </c>
      <c r="X90" s="483">
        <f t="shared" si="60"/>
        <v>0</v>
      </c>
      <c r="Y90" s="483">
        <f t="shared" si="60"/>
        <v>0</v>
      </c>
      <c r="Z90" s="483">
        <f t="shared" si="60"/>
        <v>0</v>
      </c>
      <c r="AA90" s="483">
        <f t="shared" si="60"/>
        <v>0</v>
      </c>
      <c r="AB90" s="483">
        <f t="shared" si="60"/>
        <v>0</v>
      </c>
      <c r="AC90" s="472">
        <f t="shared" si="60"/>
        <v>0</v>
      </c>
    </row>
    <row r="91" ht="12.75" customHeight="1"/>
    <row r="92" ht="10.8" thickBot="1"/>
    <row r="93" spans="2:18" s="375" customFormat="1" ht="12">
      <c r="B93" s="780"/>
      <c r="C93" s="781" t="s">
        <v>136</v>
      </c>
      <c r="D93" s="782">
        <f>D20</f>
        <v>0</v>
      </c>
      <c r="E93" s="376"/>
      <c r="F93" s="377"/>
      <c r="G93" s="377"/>
      <c r="H93" s="377"/>
      <c r="I93" s="377"/>
      <c r="J93" s="377"/>
      <c r="K93" s="377"/>
      <c r="L93" s="377"/>
      <c r="M93" s="377"/>
      <c r="N93" s="377"/>
      <c r="O93" s="377"/>
      <c r="P93" s="377"/>
      <c r="Q93" s="378"/>
      <c r="R93" s="378"/>
    </row>
    <row r="94" spans="2:18" s="375" customFormat="1" ht="12">
      <c r="B94" s="783"/>
      <c r="C94" s="784" t="s">
        <v>137</v>
      </c>
      <c r="D94" s="785">
        <f>D53</f>
        <v>0</v>
      </c>
      <c r="E94" s="379"/>
      <c r="F94" s="380"/>
      <c r="G94" s="380"/>
      <c r="H94" s="380"/>
      <c r="I94" s="380"/>
      <c r="J94" s="380"/>
      <c r="K94" s="380"/>
      <c r="L94" s="380"/>
      <c r="M94" s="380"/>
      <c r="N94" s="380"/>
      <c r="O94" s="380"/>
      <c r="P94" s="380"/>
      <c r="Q94" s="381"/>
      <c r="R94" s="381"/>
    </row>
    <row r="95" spans="2:10" ht="12.6" thickBot="1">
      <c r="B95" s="719"/>
      <c r="C95" s="786" t="s">
        <v>138</v>
      </c>
      <c r="D95" s="787">
        <f>D78</f>
        <v>0</v>
      </c>
      <c r="E95" s="379"/>
      <c r="J95" s="382"/>
    </row>
    <row r="96" ht="12.75">
      <c r="D96" s="383"/>
    </row>
    <row r="97" spans="3:10" ht="12" thickBot="1">
      <c r="C97" s="384"/>
      <c r="D97" s="384"/>
      <c r="E97" s="384"/>
      <c r="F97" s="384"/>
      <c r="G97" s="384"/>
      <c r="H97" s="385"/>
      <c r="I97" s="385"/>
      <c r="J97" s="385"/>
    </row>
    <row r="98" spans="2:10" ht="12.6" thickBot="1">
      <c r="B98" s="1148" t="s">
        <v>377</v>
      </c>
      <c r="C98" s="1165" t="s">
        <v>376</v>
      </c>
      <c r="D98" s="1165"/>
      <c r="E98" s="1165"/>
      <c r="F98" s="1165"/>
      <c r="G98" s="1166"/>
      <c r="H98" s="385"/>
      <c r="I98" s="385"/>
      <c r="J98" s="385"/>
    </row>
    <row r="99" spans="2:10" ht="13.2" customHeight="1">
      <c r="B99" s="1149"/>
      <c r="C99" s="788"/>
      <c r="D99" s="789" t="s">
        <v>142</v>
      </c>
      <c r="E99" s="790" t="s">
        <v>143</v>
      </c>
      <c r="F99" s="790" t="s">
        <v>144</v>
      </c>
      <c r="G99" s="791" t="s">
        <v>120</v>
      </c>
      <c r="H99" s="385"/>
      <c r="I99" s="385"/>
      <c r="J99" s="385"/>
    </row>
    <row r="100" spans="2:10" ht="13.2" customHeight="1">
      <c r="B100" s="1149"/>
      <c r="C100" s="792" t="s">
        <v>130</v>
      </c>
      <c r="D100" s="793">
        <v>36</v>
      </c>
      <c r="E100" s="793">
        <v>250</v>
      </c>
      <c r="F100" s="793">
        <v>3.1</v>
      </c>
      <c r="G100" s="794">
        <v>0.9</v>
      </c>
      <c r="H100" s="385"/>
      <c r="I100" s="385"/>
      <c r="J100" s="385"/>
    </row>
    <row r="101" spans="2:10" ht="13.2" customHeight="1">
      <c r="B101" s="1149"/>
      <c r="C101" s="795" t="s">
        <v>141</v>
      </c>
      <c r="D101" s="793">
        <v>5.7</v>
      </c>
      <c r="E101" s="793">
        <v>17</v>
      </c>
      <c r="F101" s="793">
        <v>1.3</v>
      </c>
      <c r="G101" s="794">
        <v>3.9</v>
      </c>
      <c r="H101" s="385"/>
      <c r="I101" s="385"/>
      <c r="J101" s="385"/>
    </row>
    <row r="102" spans="2:10" ht="13.2" customHeight="1">
      <c r="B102" s="1149"/>
      <c r="C102" s="795" t="s">
        <v>131</v>
      </c>
      <c r="D102" s="793">
        <v>17.3</v>
      </c>
      <c r="E102" s="793">
        <v>7.9</v>
      </c>
      <c r="F102" s="793">
        <v>19.6</v>
      </c>
      <c r="G102" s="794">
        <v>4.9</v>
      </c>
      <c r="H102" s="385"/>
      <c r="I102" s="385"/>
      <c r="J102" s="385"/>
    </row>
    <row r="103" spans="2:10" ht="13.8" customHeight="1" thickBot="1">
      <c r="B103" s="1149"/>
      <c r="C103" s="796" t="s">
        <v>132</v>
      </c>
      <c r="D103" s="797">
        <v>15.9</v>
      </c>
      <c r="E103" s="797">
        <v>13.8</v>
      </c>
      <c r="F103" s="797">
        <v>8.9</v>
      </c>
      <c r="G103" s="798">
        <v>5.3</v>
      </c>
      <c r="H103" s="385"/>
      <c r="I103" s="385"/>
      <c r="J103" s="385"/>
    </row>
    <row r="104" spans="2:10" ht="13.8" customHeight="1" thickBot="1">
      <c r="B104" s="1149"/>
      <c r="C104" s="1165" t="s">
        <v>387</v>
      </c>
      <c r="D104" s="1165"/>
      <c r="E104" s="1165"/>
      <c r="F104" s="1165"/>
      <c r="G104" s="1166"/>
      <c r="H104" s="385"/>
      <c r="I104" s="385"/>
      <c r="J104" s="385"/>
    </row>
    <row r="105" spans="2:10" ht="34.8" customHeight="1">
      <c r="B105" s="1149"/>
      <c r="C105" s="788"/>
      <c r="D105" s="799" t="s">
        <v>145</v>
      </c>
      <c r="E105" s="800" t="s">
        <v>146</v>
      </c>
      <c r="F105" s="801" t="s">
        <v>120</v>
      </c>
      <c r="G105" s="802" t="s">
        <v>268</v>
      </c>
      <c r="H105" s="385"/>
      <c r="I105" s="385"/>
      <c r="J105" s="385"/>
    </row>
    <row r="106" spans="2:10" ht="13.2" customHeight="1">
      <c r="B106" s="1149"/>
      <c r="C106" s="792" t="s">
        <v>130</v>
      </c>
      <c r="D106" s="793">
        <v>100</v>
      </c>
      <c r="E106" s="793">
        <v>6.8</v>
      </c>
      <c r="F106" s="793">
        <v>11.5</v>
      </c>
      <c r="G106" s="794"/>
      <c r="H106" s="385"/>
      <c r="I106" s="385"/>
      <c r="J106" s="385" t="s">
        <v>1</v>
      </c>
    </row>
    <row r="107" spans="2:13" ht="13.2" customHeight="1">
      <c r="B107" s="1149"/>
      <c r="C107" s="795" t="s">
        <v>141</v>
      </c>
      <c r="D107" s="793">
        <v>35.7</v>
      </c>
      <c r="E107" s="793">
        <v>5.1</v>
      </c>
      <c r="F107" s="793">
        <v>3.5</v>
      </c>
      <c r="G107" s="794"/>
      <c r="H107" s="385"/>
      <c r="I107" s="385"/>
      <c r="J107" s="385"/>
      <c r="K107" s="385"/>
      <c r="L107" s="385"/>
      <c r="M107" s="385"/>
    </row>
    <row r="108" spans="2:13" ht="13.2" customHeight="1">
      <c r="B108" s="1149"/>
      <c r="C108" s="795" t="s">
        <v>131</v>
      </c>
      <c r="D108" s="793">
        <v>131</v>
      </c>
      <c r="E108" s="793">
        <v>32.4</v>
      </c>
      <c r="F108" s="793">
        <v>4</v>
      </c>
      <c r="G108" s="794">
        <v>9.7</v>
      </c>
      <c r="H108" s="385"/>
      <c r="I108" s="385"/>
      <c r="J108" s="385"/>
      <c r="K108" s="385"/>
      <c r="L108" s="385"/>
      <c r="M108" s="385"/>
    </row>
    <row r="109" spans="2:13" ht="13.8" customHeight="1" thickBot="1">
      <c r="B109" s="1150"/>
      <c r="C109" s="803" t="s">
        <v>132</v>
      </c>
      <c r="D109" s="804">
        <v>134</v>
      </c>
      <c r="E109" s="804">
        <v>15.1</v>
      </c>
      <c r="F109" s="804">
        <v>4.7</v>
      </c>
      <c r="G109" s="805">
        <v>4.2</v>
      </c>
      <c r="H109" s="385"/>
      <c r="I109" s="385"/>
      <c r="J109" s="385"/>
      <c r="K109" s="385"/>
      <c r="L109" s="385"/>
      <c r="M109" s="385"/>
    </row>
    <row r="110" spans="3:13" ht="12" thickBot="1">
      <c r="C110" s="356"/>
      <c r="D110" s="356"/>
      <c r="E110" s="356"/>
      <c r="F110" s="356"/>
      <c r="G110" s="356"/>
      <c r="H110" s="385"/>
      <c r="I110" s="385"/>
      <c r="J110" s="385"/>
      <c r="K110" s="385"/>
      <c r="L110" s="385"/>
      <c r="M110" s="385"/>
    </row>
    <row r="111" spans="2:13" ht="13.5" customHeight="1" thickBot="1">
      <c r="B111" s="1148" t="s">
        <v>378</v>
      </c>
      <c r="C111" s="1168" t="s">
        <v>266</v>
      </c>
      <c r="D111" s="1169"/>
      <c r="E111" s="1169"/>
      <c r="F111" s="1169"/>
      <c r="G111" s="1170"/>
      <c r="I111" s="818" t="s">
        <v>206</v>
      </c>
      <c r="J111" s="1162">
        <f>'0 Úvod'!D19</f>
        <v>2014</v>
      </c>
      <c r="K111" s="1163"/>
      <c r="L111" s="1163"/>
      <c r="M111" s="1164"/>
    </row>
    <row r="112" spans="2:13" ht="12" customHeight="1" thickBot="1">
      <c r="B112" s="1149"/>
      <c r="C112" s="1165" t="s">
        <v>267</v>
      </c>
      <c r="D112" s="1165"/>
      <c r="E112" s="1165"/>
      <c r="F112" s="1165"/>
      <c r="G112" s="1166"/>
      <c r="I112" s="1167" t="s">
        <v>147</v>
      </c>
      <c r="J112" s="1165"/>
      <c r="K112" s="1165"/>
      <c r="L112" s="1165"/>
      <c r="M112" s="1166"/>
    </row>
    <row r="113" spans="2:13" ht="13.2" customHeight="1">
      <c r="B113" s="1149"/>
      <c r="C113" s="788"/>
      <c r="D113" s="789" t="s">
        <v>142</v>
      </c>
      <c r="E113" s="790" t="s">
        <v>143</v>
      </c>
      <c r="F113" s="790" t="s">
        <v>144</v>
      </c>
      <c r="G113" s="791" t="s">
        <v>120</v>
      </c>
      <c r="I113" s="819"/>
      <c r="J113" s="820" t="s">
        <v>142</v>
      </c>
      <c r="K113" s="821" t="s">
        <v>143</v>
      </c>
      <c r="L113" s="821" t="s">
        <v>144</v>
      </c>
      <c r="M113" s="822" t="s">
        <v>120</v>
      </c>
    </row>
    <row r="114" spans="2:13" ht="13.2" customHeight="1">
      <c r="B114" s="1149"/>
      <c r="C114" s="806" t="s">
        <v>130</v>
      </c>
      <c r="D114" s="807">
        <v>1697</v>
      </c>
      <c r="E114" s="807">
        <v>11787</v>
      </c>
      <c r="F114" s="807">
        <v>146</v>
      </c>
      <c r="G114" s="808">
        <v>42</v>
      </c>
      <c r="I114" s="823" t="s">
        <v>130</v>
      </c>
      <c r="J114" s="386"/>
      <c r="K114" s="386"/>
      <c r="L114" s="386"/>
      <c r="M114" s="387"/>
    </row>
    <row r="115" spans="2:13" ht="13.2" customHeight="1">
      <c r="B115" s="1149"/>
      <c r="C115" s="809" t="s">
        <v>141</v>
      </c>
      <c r="D115" s="807">
        <v>269</v>
      </c>
      <c r="E115" s="807">
        <v>801</v>
      </c>
      <c r="F115" s="807">
        <v>61</v>
      </c>
      <c r="G115" s="808">
        <v>184</v>
      </c>
      <c r="I115" s="824" t="s">
        <v>141</v>
      </c>
      <c r="J115" s="386"/>
      <c r="K115" s="386"/>
      <c r="L115" s="386"/>
      <c r="M115" s="387"/>
    </row>
    <row r="116" spans="2:13" ht="23.4" customHeight="1">
      <c r="B116" s="1149"/>
      <c r="C116" s="809" t="s">
        <v>131</v>
      </c>
      <c r="D116" s="807">
        <v>816</v>
      </c>
      <c r="E116" s="807">
        <v>372</v>
      </c>
      <c r="F116" s="807">
        <v>924</v>
      </c>
      <c r="G116" s="808">
        <v>231</v>
      </c>
      <c r="I116" s="824" t="s">
        <v>131</v>
      </c>
      <c r="J116" s="386"/>
      <c r="K116" s="386"/>
      <c r="L116" s="386"/>
      <c r="M116" s="387"/>
    </row>
    <row r="117" spans="2:13" ht="24" customHeight="1" thickBot="1">
      <c r="B117" s="1149"/>
      <c r="C117" s="810" t="s">
        <v>132</v>
      </c>
      <c r="D117" s="811">
        <v>750</v>
      </c>
      <c r="E117" s="811">
        <v>654</v>
      </c>
      <c r="F117" s="811">
        <v>420</v>
      </c>
      <c r="G117" s="812">
        <v>250</v>
      </c>
      <c r="I117" s="825" t="s">
        <v>132</v>
      </c>
      <c r="J117" s="386"/>
      <c r="K117" s="386"/>
      <c r="L117" s="386"/>
      <c r="M117" s="387"/>
    </row>
    <row r="118" spans="2:13" ht="12" customHeight="1" thickBot="1">
      <c r="B118" s="1149"/>
      <c r="C118" s="1165" t="s">
        <v>385</v>
      </c>
      <c r="D118" s="1165"/>
      <c r="E118" s="1165"/>
      <c r="F118" s="1165"/>
      <c r="G118" s="1166"/>
      <c r="I118" s="1167" t="s">
        <v>386</v>
      </c>
      <c r="J118" s="1165"/>
      <c r="K118" s="1165"/>
      <c r="L118" s="1165"/>
      <c r="M118" s="1166"/>
    </row>
    <row r="119" spans="2:13" ht="34.8" customHeight="1">
      <c r="B119" s="1149"/>
      <c r="C119" s="788"/>
      <c r="D119" s="799" t="s">
        <v>145</v>
      </c>
      <c r="E119" s="800" t="s">
        <v>146</v>
      </c>
      <c r="F119" s="801" t="s">
        <v>120</v>
      </c>
      <c r="G119" s="802" t="s">
        <v>268</v>
      </c>
      <c r="I119" s="819"/>
      <c r="J119" s="829" t="s">
        <v>145</v>
      </c>
      <c r="K119" s="829" t="s">
        <v>146</v>
      </c>
      <c r="L119" s="827" t="s">
        <v>120</v>
      </c>
      <c r="M119" s="828" t="s">
        <v>268</v>
      </c>
    </row>
    <row r="120" spans="2:13" ht="13.2" customHeight="1">
      <c r="B120" s="1149"/>
      <c r="C120" s="806" t="s">
        <v>130</v>
      </c>
      <c r="D120" s="807">
        <v>4715</v>
      </c>
      <c r="E120" s="807">
        <v>321</v>
      </c>
      <c r="F120" s="807">
        <v>542</v>
      </c>
      <c r="G120" s="794"/>
      <c r="I120" s="823" t="s">
        <v>130</v>
      </c>
      <c r="J120" s="386"/>
      <c r="K120" s="386"/>
      <c r="L120" s="386"/>
      <c r="M120" s="388"/>
    </row>
    <row r="121" spans="2:13" ht="13.2" customHeight="1">
      <c r="B121" s="1149"/>
      <c r="C121" s="809" t="s">
        <v>141</v>
      </c>
      <c r="D121" s="807">
        <v>1683</v>
      </c>
      <c r="E121" s="807">
        <v>240</v>
      </c>
      <c r="F121" s="807">
        <v>165</v>
      </c>
      <c r="G121" s="794"/>
      <c r="I121" s="824" t="s">
        <v>141</v>
      </c>
      <c r="J121" s="386"/>
      <c r="K121" s="386"/>
      <c r="L121" s="386"/>
      <c r="M121" s="389"/>
    </row>
    <row r="122" spans="2:13" ht="23.4" customHeight="1">
      <c r="B122" s="1149"/>
      <c r="C122" s="809" t="s">
        <v>131</v>
      </c>
      <c r="D122" s="813">
        <v>6176</v>
      </c>
      <c r="E122" s="813">
        <v>1528</v>
      </c>
      <c r="F122" s="813">
        <v>189</v>
      </c>
      <c r="G122" s="814">
        <v>457</v>
      </c>
      <c r="I122" s="824" t="s">
        <v>131</v>
      </c>
      <c r="J122" s="386"/>
      <c r="K122" s="386"/>
      <c r="L122" s="386"/>
      <c r="M122" s="389"/>
    </row>
    <row r="123" spans="2:13" ht="24" customHeight="1" thickBot="1">
      <c r="B123" s="1150"/>
      <c r="C123" s="815" t="s">
        <v>132</v>
      </c>
      <c r="D123" s="816">
        <v>6318</v>
      </c>
      <c r="E123" s="816">
        <v>712</v>
      </c>
      <c r="F123" s="816">
        <v>222</v>
      </c>
      <c r="G123" s="817">
        <v>198</v>
      </c>
      <c r="I123" s="826" t="s">
        <v>132</v>
      </c>
      <c r="J123" s="390"/>
      <c r="K123" s="390"/>
      <c r="L123" s="390"/>
      <c r="M123" s="391"/>
    </row>
    <row r="124" spans="3:13" ht="12">
      <c r="C124" s="337" t="s">
        <v>379</v>
      </c>
      <c r="D124" s="385"/>
      <c r="E124" s="385"/>
      <c r="F124" s="385"/>
      <c r="G124" s="385"/>
      <c r="H124" s="385"/>
      <c r="I124" s="385"/>
      <c r="J124" s="385"/>
      <c r="K124" s="385"/>
      <c r="L124" s="385"/>
      <c r="M124" s="385"/>
    </row>
    <row r="125" ht="11.4">
      <c r="C125" s="287"/>
    </row>
    <row r="126" ht="10.8" thickBot="1"/>
    <row r="127" spans="1:29" ht="13.2">
      <c r="A127" s="81"/>
      <c r="B127" s="105" t="s">
        <v>228</v>
      </c>
      <c r="C127" s="529" t="s">
        <v>384</v>
      </c>
      <c r="D127" s="453"/>
      <c r="E127" s="1064">
        <f>E2</f>
        <v>2014</v>
      </c>
      <c r="F127" s="1064">
        <f aca="true" t="shared" si="61" ref="F127:S127">E127+1</f>
        <v>2015</v>
      </c>
      <c r="G127" s="1064">
        <f t="shared" si="61"/>
        <v>2016</v>
      </c>
      <c r="H127" s="1064">
        <f t="shared" si="61"/>
        <v>2017</v>
      </c>
      <c r="I127" s="1064">
        <f t="shared" si="61"/>
        <v>2018</v>
      </c>
      <c r="J127" s="1064">
        <f t="shared" si="61"/>
        <v>2019</v>
      </c>
      <c r="K127" s="1064">
        <f t="shared" si="61"/>
        <v>2020</v>
      </c>
      <c r="L127" s="1064">
        <f t="shared" si="61"/>
        <v>2021</v>
      </c>
      <c r="M127" s="1064">
        <f t="shared" si="61"/>
        <v>2022</v>
      </c>
      <c r="N127" s="1064">
        <f t="shared" si="61"/>
        <v>2023</v>
      </c>
      <c r="O127" s="1064">
        <f t="shared" si="61"/>
        <v>2024</v>
      </c>
      <c r="P127" s="1064">
        <f t="shared" si="61"/>
        <v>2025</v>
      </c>
      <c r="Q127" s="1064">
        <f t="shared" si="61"/>
        <v>2026</v>
      </c>
      <c r="R127" s="1064">
        <f t="shared" si="61"/>
        <v>2027</v>
      </c>
      <c r="S127" s="1064">
        <f t="shared" si="61"/>
        <v>2028</v>
      </c>
      <c r="T127" s="1064">
        <f aca="true" t="shared" si="62" ref="T127:AC127">S127+1</f>
        <v>2029</v>
      </c>
      <c r="U127" s="1064">
        <f t="shared" si="62"/>
        <v>2030</v>
      </c>
      <c r="V127" s="1064">
        <f t="shared" si="62"/>
        <v>2031</v>
      </c>
      <c r="W127" s="1064">
        <f t="shared" si="62"/>
        <v>2032</v>
      </c>
      <c r="X127" s="1064">
        <f t="shared" si="62"/>
        <v>2033</v>
      </c>
      <c r="Y127" s="1064">
        <f t="shared" si="62"/>
        <v>2034</v>
      </c>
      <c r="Z127" s="1064">
        <f t="shared" si="62"/>
        <v>2035</v>
      </c>
      <c r="AA127" s="1064">
        <f t="shared" si="62"/>
        <v>2036</v>
      </c>
      <c r="AB127" s="1064">
        <f t="shared" si="62"/>
        <v>2037</v>
      </c>
      <c r="AC127" s="1078">
        <f t="shared" si="62"/>
        <v>2038</v>
      </c>
    </row>
    <row r="128" spans="1:29" ht="13.8" thickBot="1">
      <c r="A128" s="81"/>
      <c r="B128" s="454" t="s">
        <v>9</v>
      </c>
      <c r="C128" s="455" t="s">
        <v>76</v>
      </c>
      <c r="D128" s="456" t="s">
        <v>74</v>
      </c>
      <c r="E128" s="1065"/>
      <c r="F128" s="1065"/>
      <c r="G128" s="1065"/>
      <c r="H128" s="1065"/>
      <c r="I128" s="1065"/>
      <c r="J128" s="1065"/>
      <c r="K128" s="1065"/>
      <c r="L128" s="1065"/>
      <c r="M128" s="1065"/>
      <c r="N128" s="1065"/>
      <c r="O128" s="1065"/>
      <c r="P128" s="1065"/>
      <c r="Q128" s="1065"/>
      <c r="R128" s="1065"/>
      <c r="S128" s="1065"/>
      <c r="T128" s="1065"/>
      <c r="U128" s="1065"/>
      <c r="V128" s="1065"/>
      <c r="W128" s="1065"/>
      <c r="X128" s="1065"/>
      <c r="Y128" s="1065"/>
      <c r="Z128" s="1065"/>
      <c r="AA128" s="1065"/>
      <c r="AB128" s="1065"/>
      <c r="AC128" s="1079"/>
    </row>
    <row r="129" spans="1:29" ht="12">
      <c r="A129" s="81"/>
      <c r="B129" s="457"/>
      <c r="C129" s="458" t="s">
        <v>127</v>
      </c>
      <c r="D129" s="459">
        <f aca="true" t="shared" si="63" ref="D129:D134">SUM(E129:AC129,E138:AC138)</f>
        <v>0</v>
      </c>
      <c r="E129" s="15"/>
      <c r="F129" s="392"/>
      <c r="G129" s="392"/>
      <c r="H129" s="392"/>
      <c r="I129" s="392"/>
      <c r="J129" s="392"/>
      <c r="K129" s="392"/>
      <c r="L129" s="392"/>
      <c r="M129" s="392"/>
      <c r="N129" s="392"/>
      <c r="O129" s="392"/>
      <c r="P129" s="392"/>
      <c r="Q129" s="392"/>
      <c r="R129" s="392"/>
      <c r="S129" s="392"/>
      <c r="T129" s="392"/>
      <c r="U129" s="392"/>
      <c r="V129" s="392"/>
      <c r="W129" s="392"/>
      <c r="X129" s="392"/>
      <c r="Y129" s="392"/>
      <c r="Z129" s="392"/>
      <c r="AA129" s="392"/>
      <c r="AB129" s="392"/>
      <c r="AC129" s="288"/>
    </row>
    <row r="130" spans="1:29" ht="12">
      <c r="A130" s="81"/>
      <c r="B130" s="460"/>
      <c r="C130" s="458" t="s">
        <v>128</v>
      </c>
      <c r="D130" s="462">
        <f t="shared" si="63"/>
        <v>0</v>
      </c>
      <c r="E130" s="2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10"/>
    </row>
    <row r="131" spans="1:29" ht="12">
      <c r="A131" s="81"/>
      <c r="B131" s="460"/>
      <c r="C131" s="463" t="s">
        <v>256</v>
      </c>
      <c r="D131" s="462">
        <f t="shared" si="63"/>
        <v>0</v>
      </c>
      <c r="E131" s="2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10"/>
    </row>
    <row r="132" spans="1:29" ht="12">
      <c r="A132" s="81"/>
      <c r="B132" s="460"/>
      <c r="C132" s="463" t="s">
        <v>257</v>
      </c>
      <c r="D132" s="462">
        <f t="shared" si="63"/>
        <v>0</v>
      </c>
      <c r="E132" s="2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10"/>
    </row>
    <row r="133" spans="1:29" ht="12">
      <c r="A133" s="81"/>
      <c r="B133" s="460"/>
      <c r="C133" s="463" t="s">
        <v>258</v>
      </c>
      <c r="D133" s="462">
        <f t="shared" si="63"/>
        <v>0</v>
      </c>
      <c r="E133" s="2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10"/>
    </row>
    <row r="134" spans="1:29" ht="12.6" thickBot="1">
      <c r="A134" s="81"/>
      <c r="B134" s="830"/>
      <c r="C134" s="831" t="s">
        <v>259</v>
      </c>
      <c r="D134" s="832">
        <f t="shared" si="63"/>
        <v>0</v>
      </c>
      <c r="E134" s="11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393"/>
    </row>
    <row r="135" spans="1:29" ht="10.8" thickBot="1">
      <c r="A135" s="81"/>
      <c r="B135" s="289"/>
      <c r="C135" s="257"/>
      <c r="D135" s="1"/>
      <c r="E135" s="252"/>
      <c r="F135" s="252"/>
      <c r="G135" s="252"/>
      <c r="H135" s="252"/>
      <c r="I135" s="252"/>
      <c r="J135" s="252"/>
      <c r="K135" s="252"/>
      <c r="L135" s="252"/>
      <c r="M135" s="252"/>
      <c r="N135" s="252"/>
      <c r="O135" s="252"/>
      <c r="P135" s="252"/>
      <c r="Q135" s="252"/>
      <c r="R135" s="252"/>
      <c r="S135" s="252"/>
      <c r="T135" s="252"/>
      <c r="U135" s="252"/>
      <c r="V135" s="252"/>
      <c r="W135" s="252"/>
      <c r="X135" s="252"/>
      <c r="Y135" s="252"/>
      <c r="Z135" s="252"/>
      <c r="AA135" s="252"/>
      <c r="AB135" s="252"/>
      <c r="AC135" s="252"/>
    </row>
    <row r="136" spans="1:29" ht="13.2">
      <c r="A136" s="81"/>
      <c r="B136" s="105" t="str">
        <f>B127</f>
        <v>6.5.</v>
      </c>
      <c r="C136" s="106" t="str">
        <f>C127</f>
        <v>Celkové oskm / č.tkm</v>
      </c>
      <c r="D136" s="473"/>
      <c r="E136" s="1066">
        <f>AC127+1</f>
        <v>2039</v>
      </c>
      <c r="F136" s="1064">
        <f aca="true" t="shared" si="64" ref="F136:S136">E136+1</f>
        <v>2040</v>
      </c>
      <c r="G136" s="1064">
        <f t="shared" si="64"/>
        <v>2041</v>
      </c>
      <c r="H136" s="1064">
        <f t="shared" si="64"/>
        <v>2042</v>
      </c>
      <c r="I136" s="1064">
        <f t="shared" si="64"/>
        <v>2043</v>
      </c>
      <c r="J136" s="1064">
        <f t="shared" si="64"/>
        <v>2044</v>
      </c>
      <c r="K136" s="1064">
        <f t="shared" si="64"/>
        <v>2045</v>
      </c>
      <c r="L136" s="1064">
        <f t="shared" si="64"/>
        <v>2046</v>
      </c>
      <c r="M136" s="1064">
        <f t="shared" si="64"/>
        <v>2047</v>
      </c>
      <c r="N136" s="1064">
        <f t="shared" si="64"/>
        <v>2048</v>
      </c>
      <c r="O136" s="1064">
        <f t="shared" si="64"/>
        <v>2049</v>
      </c>
      <c r="P136" s="1064">
        <f t="shared" si="64"/>
        <v>2050</v>
      </c>
      <c r="Q136" s="1064">
        <f t="shared" si="64"/>
        <v>2051</v>
      </c>
      <c r="R136" s="1064">
        <f t="shared" si="64"/>
        <v>2052</v>
      </c>
      <c r="S136" s="1064">
        <f t="shared" si="64"/>
        <v>2053</v>
      </c>
      <c r="T136" s="1064">
        <f aca="true" t="shared" si="65" ref="T136:AC136">S136+1</f>
        <v>2054</v>
      </c>
      <c r="U136" s="1064">
        <f t="shared" si="65"/>
        <v>2055</v>
      </c>
      <c r="V136" s="1064">
        <f t="shared" si="65"/>
        <v>2056</v>
      </c>
      <c r="W136" s="1064">
        <f t="shared" si="65"/>
        <v>2057</v>
      </c>
      <c r="X136" s="1064">
        <f t="shared" si="65"/>
        <v>2058</v>
      </c>
      <c r="Y136" s="1064">
        <f t="shared" si="65"/>
        <v>2059</v>
      </c>
      <c r="Z136" s="1064">
        <f t="shared" si="65"/>
        <v>2060</v>
      </c>
      <c r="AA136" s="1064">
        <f t="shared" si="65"/>
        <v>2061</v>
      </c>
      <c r="AB136" s="1064">
        <f t="shared" si="65"/>
        <v>2062</v>
      </c>
      <c r="AC136" s="1078">
        <f t="shared" si="65"/>
        <v>2063</v>
      </c>
    </row>
    <row r="137" spans="1:29" ht="13.8" thickBot="1">
      <c r="A137" s="81"/>
      <c r="B137" s="454" t="s">
        <v>11</v>
      </c>
      <c r="C137" s="455" t="s">
        <v>76</v>
      </c>
      <c r="D137" s="474"/>
      <c r="E137" s="1067"/>
      <c r="F137" s="1065"/>
      <c r="G137" s="1065"/>
      <c r="H137" s="1065"/>
      <c r="I137" s="1065"/>
      <c r="J137" s="1065"/>
      <c r="K137" s="1065"/>
      <c r="L137" s="1065"/>
      <c r="M137" s="1065"/>
      <c r="N137" s="1065"/>
      <c r="O137" s="1065"/>
      <c r="P137" s="1065"/>
      <c r="Q137" s="1065"/>
      <c r="R137" s="1065"/>
      <c r="S137" s="1065"/>
      <c r="T137" s="1065"/>
      <c r="U137" s="1065"/>
      <c r="V137" s="1065"/>
      <c r="W137" s="1065"/>
      <c r="X137" s="1065"/>
      <c r="Y137" s="1065"/>
      <c r="Z137" s="1065"/>
      <c r="AA137" s="1065"/>
      <c r="AB137" s="1065"/>
      <c r="AC137" s="1079"/>
    </row>
    <row r="138" spans="1:29" ht="11.4">
      <c r="A138" s="81"/>
      <c r="B138" s="457"/>
      <c r="C138" s="458" t="str">
        <f aca="true" t="shared" si="66" ref="C138:C143">C129</f>
        <v>Železniční osobní doprava</v>
      </c>
      <c r="D138" s="475"/>
      <c r="E138" s="392"/>
      <c r="F138" s="394"/>
      <c r="G138" s="394"/>
      <c r="H138" s="394"/>
      <c r="I138" s="394"/>
      <c r="J138" s="394"/>
      <c r="K138" s="291"/>
      <c r="L138" s="291"/>
      <c r="M138" s="291"/>
      <c r="N138" s="291"/>
      <c r="O138" s="291"/>
      <c r="P138" s="291"/>
      <c r="Q138" s="291"/>
      <c r="R138" s="291"/>
      <c r="S138" s="291"/>
      <c r="T138" s="291"/>
      <c r="U138" s="291"/>
      <c r="V138" s="291"/>
      <c r="W138" s="291"/>
      <c r="X138" s="291"/>
      <c r="Y138" s="291"/>
      <c r="Z138" s="291"/>
      <c r="AA138" s="291"/>
      <c r="AB138" s="291"/>
      <c r="AC138" s="288"/>
    </row>
    <row r="139" spans="1:29" ht="11.4">
      <c r="A139" s="81"/>
      <c r="B139" s="476"/>
      <c r="C139" s="458" t="str">
        <f t="shared" si="66"/>
        <v>Železniční nákladní doprava</v>
      </c>
      <c r="D139" s="477"/>
      <c r="E139" s="8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10"/>
    </row>
    <row r="140" spans="1:29" ht="11.4">
      <c r="A140" s="81"/>
      <c r="B140" s="476"/>
      <c r="C140" s="463" t="str">
        <f t="shared" si="66"/>
        <v>Převedená osobní doprava - IAD</v>
      </c>
      <c r="D140" s="477"/>
      <c r="E140" s="8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10"/>
    </row>
    <row r="141" spans="1:29" ht="11.4">
      <c r="A141" s="81"/>
      <c r="B141" s="476"/>
      <c r="C141" s="463" t="str">
        <f t="shared" si="66"/>
        <v>Převedená osobní doprava - BUS</v>
      </c>
      <c r="D141" s="477"/>
      <c r="E141" s="8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10"/>
    </row>
    <row r="142" spans="1:29" ht="11.4">
      <c r="A142" s="81"/>
      <c r="B142" s="476"/>
      <c r="C142" s="463" t="str">
        <f t="shared" si="66"/>
        <v>Převedená nákladní doprava - LUV</v>
      </c>
      <c r="D142" s="477"/>
      <c r="E142" s="8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10"/>
    </row>
    <row r="143" spans="1:29" ht="12" thickBot="1">
      <c r="A143" s="81"/>
      <c r="B143" s="480"/>
      <c r="C143" s="831" t="str">
        <f t="shared" si="66"/>
        <v>Převedená nákladní doprava - TUV</v>
      </c>
      <c r="D143" s="481"/>
      <c r="E143" s="395"/>
      <c r="F143" s="396"/>
      <c r="G143" s="396"/>
      <c r="H143" s="396"/>
      <c r="I143" s="396"/>
      <c r="J143" s="396"/>
      <c r="K143" s="396"/>
      <c r="L143" s="396"/>
      <c r="M143" s="396"/>
      <c r="N143" s="396"/>
      <c r="O143" s="396"/>
      <c r="P143" s="396"/>
      <c r="Q143" s="396"/>
      <c r="R143" s="396"/>
      <c r="S143" s="396"/>
      <c r="T143" s="396"/>
      <c r="U143" s="396"/>
      <c r="V143" s="396"/>
      <c r="W143" s="396"/>
      <c r="X143" s="396"/>
      <c r="Y143" s="396"/>
      <c r="Z143" s="396"/>
      <c r="AA143" s="396"/>
      <c r="AB143" s="396"/>
      <c r="AC143" s="393"/>
    </row>
    <row r="144" spans="1:29" ht="12.75">
      <c r="A144" s="81"/>
      <c r="B144" s="272"/>
      <c r="C144" s="271"/>
      <c r="D144" s="1"/>
      <c r="E144" s="273"/>
      <c r="F144" s="273"/>
      <c r="G144" s="273"/>
      <c r="H144" s="273"/>
      <c r="I144" s="273"/>
      <c r="J144" s="273"/>
      <c r="K144" s="273"/>
      <c r="L144" s="273"/>
      <c r="M144" s="273"/>
      <c r="N144" s="273"/>
      <c r="O144" s="273"/>
      <c r="P144" s="273"/>
      <c r="Q144" s="273"/>
      <c r="R144" s="273"/>
      <c r="S144" s="273"/>
      <c r="T144" s="273"/>
      <c r="U144" s="273"/>
      <c r="V144" s="273"/>
      <c r="W144" s="273"/>
      <c r="X144" s="273"/>
      <c r="Y144" s="273"/>
      <c r="Z144" s="273"/>
      <c r="AA144" s="273"/>
      <c r="AB144" s="273"/>
      <c r="AC144" s="273"/>
    </row>
    <row r="145" spans="1:29" ht="10.8" thickBot="1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</row>
    <row r="146" spans="1:29" ht="13.2">
      <c r="A146" s="81"/>
      <c r="B146" s="484" t="s">
        <v>243</v>
      </c>
      <c r="C146" s="485" t="s">
        <v>384</v>
      </c>
      <c r="D146" s="486"/>
      <c r="E146" s="1068">
        <f>E127</f>
        <v>2014</v>
      </c>
      <c r="F146" s="1068">
        <f aca="true" t="shared" si="67" ref="F146:S146">E146+1</f>
        <v>2015</v>
      </c>
      <c r="G146" s="1068">
        <f t="shared" si="67"/>
        <v>2016</v>
      </c>
      <c r="H146" s="1068">
        <f t="shared" si="67"/>
        <v>2017</v>
      </c>
      <c r="I146" s="1068">
        <f t="shared" si="67"/>
        <v>2018</v>
      </c>
      <c r="J146" s="1068">
        <f t="shared" si="67"/>
        <v>2019</v>
      </c>
      <c r="K146" s="1068">
        <f t="shared" si="67"/>
        <v>2020</v>
      </c>
      <c r="L146" s="1068">
        <f t="shared" si="67"/>
        <v>2021</v>
      </c>
      <c r="M146" s="1068">
        <f t="shared" si="67"/>
        <v>2022</v>
      </c>
      <c r="N146" s="1068">
        <f t="shared" si="67"/>
        <v>2023</v>
      </c>
      <c r="O146" s="1068">
        <f t="shared" si="67"/>
        <v>2024</v>
      </c>
      <c r="P146" s="1068">
        <f t="shared" si="67"/>
        <v>2025</v>
      </c>
      <c r="Q146" s="1068">
        <f t="shared" si="67"/>
        <v>2026</v>
      </c>
      <c r="R146" s="1068">
        <f t="shared" si="67"/>
        <v>2027</v>
      </c>
      <c r="S146" s="1068">
        <f t="shared" si="67"/>
        <v>2028</v>
      </c>
      <c r="T146" s="1068">
        <f aca="true" t="shared" si="68" ref="T146:AC146">S146+1</f>
        <v>2029</v>
      </c>
      <c r="U146" s="1068">
        <f t="shared" si="68"/>
        <v>2030</v>
      </c>
      <c r="V146" s="1068">
        <f t="shared" si="68"/>
        <v>2031</v>
      </c>
      <c r="W146" s="1068">
        <f t="shared" si="68"/>
        <v>2032</v>
      </c>
      <c r="X146" s="1068">
        <f t="shared" si="68"/>
        <v>2033</v>
      </c>
      <c r="Y146" s="1068">
        <f t="shared" si="68"/>
        <v>2034</v>
      </c>
      <c r="Z146" s="1068">
        <f t="shared" si="68"/>
        <v>2035</v>
      </c>
      <c r="AA146" s="1068">
        <f t="shared" si="68"/>
        <v>2036</v>
      </c>
      <c r="AB146" s="1068">
        <f t="shared" si="68"/>
        <v>2037</v>
      </c>
      <c r="AC146" s="1076">
        <f t="shared" si="68"/>
        <v>2038</v>
      </c>
    </row>
    <row r="147" spans="1:29" ht="13.8" thickBot="1">
      <c r="A147" s="81"/>
      <c r="B147" s="487" t="s">
        <v>9</v>
      </c>
      <c r="C147" s="488" t="s">
        <v>81</v>
      </c>
      <c r="D147" s="489" t="s">
        <v>74</v>
      </c>
      <c r="E147" s="1069"/>
      <c r="F147" s="1069"/>
      <c r="G147" s="1069"/>
      <c r="H147" s="1069"/>
      <c r="I147" s="1069"/>
      <c r="J147" s="1069"/>
      <c r="K147" s="1069"/>
      <c r="L147" s="1069"/>
      <c r="M147" s="1069"/>
      <c r="N147" s="1069"/>
      <c r="O147" s="1069"/>
      <c r="P147" s="1069"/>
      <c r="Q147" s="1069"/>
      <c r="R147" s="1069"/>
      <c r="S147" s="1069"/>
      <c r="T147" s="1069"/>
      <c r="U147" s="1069"/>
      <c r="V147" s="1069"/>
      <c r="W147" s="1069"/>
      <c r="X147" s="1069"/>
      <c r="Y147" s="1069"/>
      <c r="Z147" s="1069"/>
      <c r="AA147" s="1069"/>
      <c r="AB147" s="1069"/>
      <c r="AC147" s="1077"/>
    </row>
    <row r="148" spans="1:29" ht="12">
      <c r="A148" s="81"/>
      <c r="B148" s="457"/>
      <c r="C148" s="458" t="s">
        <v>127</v>
      </c>
      <c r="D148" s="459">
        <f>SUM(E148:AC148,E153:AC153)</f>
        <v>0</v>
      </c>
      <c r="E148" s="15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288"/>
    </row>
    <row r="149" spans="1:29" ht="12.6" thickBot="1">
      <c r="A149" s="81"/>
      <c r="B149" s="830"/>
      <c r="C149" s="759" t="s">
        <v>128</v>
      </c>
      <c r="D149" s="832">
        <f>SUM(E149:AC149,E154:AC154)</f>
        <v>0</v>
      </c>
      <c r="E149" s="11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3"/>
    </row>
    <row r="150" spans="1:29" ht="10.8" thickBot="1">
      <c r="A150" s="81"/>
      <c r="B150" s="292"/>
      <c r="C150" s="257"/>
      <c r="D150" s="1"/>
      <c r="E150" s="252"/>
      <c r="F150" s="252"/>
      <c r="G150" s="252"/>
      <c r="H150" s="252"/>
      <c r="I150" s="252"/>
      <c r="J150" s="252"/>
      <c r="K150" s="252"/>
      <c r="L150" s="252"/>
      <c r="M150" s="252"/>
      <c r="N150" s="252"/>
      <c r="O150" s="252"/>
      <c r="P150" s="252"/>
      <c r="Q150" s="252"/>
      <c r="R150" s="252"/>
      <c r="S150" s="252"/>
      <c r="T150" s="252"/>
      <c r="U150" s="252"/>
      <c r="V150" s="252"/>
      <c r="W150" s="252"/>
      <c r="X150" s="252"/>
      <c r="Y150" s="252"/>
      <c r="Z150" s="252"/>
      <c r="AA150" s="252"/>
      <c r="AB150" s="252"/>
      <c r="AC150" s="252"/>
    </row>
    <row r="151" spans="1:29" ht="13.2">
      <c r="A151" s="81"/>
      <c r="B151" s="484" t="str">
        <f>B146</f>
        <v>6.6.</v>
      </c>
      <c r="C151" s="485" t="str">
        <f>C146</f>
        <v>Celkové oskm / č.tkm</v>
      </c>
      <c r="D151" s="491"/>
      <c r="E151" s="1084">
        <f>AC146+1</f>
        <v>2039</v>
      </c>
      <c r="F151" s="1068">
        <f aca="true" t="shared" si="69" ref="F151:S151">E151+1</f>
        <v>2040</v>
      </c>
      <c r="G151" s="1068">
        <f t="shared" si="69"/>
        <v>2041</v>
      </c>
      <c r="H151" s="1068">
        <f t="shared" si="69"/>
        <v>2042</v>
      </c>
      <c r="I151" s="1068">
        <f t="shared" si="69"/>
        <v>2043</v>
      </c>
      <c r="J151" s="1068">
        <f t="shared" si="69"/>
        <v>2044</v>
      </c>
      <c r="K151" s="1068">
        <f t="shared" si="69"/>
        <v>2045</v>
      </c>
      <c r="L151" s="1068">
        <f t="shared" si="69"/>
        <v>2046</v>
      </c>
      <c r="M151" s="1068">
        <f t="shared" si="69"/>
        <v>2047</v>
      </c>
      <c r="N151" s="1068">
        <f t="shared" si="69"/>
        <v>2048</v>
      </c>
      <c r="O151" s="1068">
        <f t="shared" si="69"/>
        <v>2049</v>
      </c>
      <c r="P151" s="1068">
        <f t="shared" si="69"/>
        <v>2050</v>
      </c>
      <c r="Q151" s="1068">
        <f t="shared" si="69"/>
        <v>2051</v>
      </c>
      <c r="R151" s="1068">
        <f t="shared" si="69"/>
        <v>2052</v>
      </c>
      <c r="S151" s="1068">
        <f t="shared" si="69"/>
        <v>2053</v>
      </c>
      <c r="T151" s="1068">
        <f aca="true" t="shared" si="70" ref="T151:AC151">S151+1</f>
        <v>2054</v>
      </c>
      <c r="U151" s="1068">
        <f t="shared" si="70"/>
        <v>2055</v>
      </c>
      <c r="V151" s="1068">
        <f t="shared" si="70"/>
        <v>2056</v>
      </c>
      <c r="W151" s="1068">
        <f t="shared" si="70"/>
        <v>2057</v>
      </c>
      <c r="X151" s="1068">
        <f t="shared" si="70"/>
        <v>2058</v>
      </c>
      <c r="Y151" s="1068">
        <f t="shared" si="70"/>
        <v>2059</v>
      </c>
      <c r="Z151" s="1068">
        <f t="shared" si="70"/>
        <v>2060</v>
      </c>
      <c r="AA151" s="1068">
        <f t="shared" si="70"/>
        <v>2061</v>
      </c>
      <c r="AB151" s="1068">
        <f t="shared" si="70"/>
        <v>2062</v>
      </c>
      <c r="AC151" s="1076">
        <f t="shared" si="70"/>
        <v>2063</v>
      </c>
    </row>
    <row r="152" spans="1:29" ht="13.8" thickBot="1">
      <c r="A152" s="81"/>
      <c r="B152" s="487" t="s">
        <v>11</v>
      </c>
      <c r="C152" s="488" t="s">
        <v>81</v>
      </c>
      <c r="D152" s="492"/>
      <c r="E152" s="1085">
        <f>S147+1</f>
        <v>1</v>
      </c>
      <c r="F152" s="1069"/>
      <c r="G152" s="1069"/>
      <c r="H152" s="1069"/>
      <c r="I152" s="1069"/>
      <c r="J152" s="1069"/>
      <c r="K152" s="1069"/>
      <c r="L152" s="1069"/>
      <c r="M152" s="1069"/>
      <c r="N152" s="1069"/>
      <c r="O152" s="1069"/>
      <c r="P152" s="1069"/>
      <c r="Q152" s="1069"/>
      <c r="R152" s="1069"/>
      <c r="S152" s="1069"/>
      <c r="T152" s="1069"/>
      <c r="U152" s="1069"/>
      <c r="V152" s="1069"/>
      <c r="W152" s="1069"/>
      <c r="X152" s="1069"/>
      <c r="Y152" s="1069"/>
      <c r="Z152" s="1069"/>
      <c r="AA152" s="1069"/>
      <c r="AB152" s="1069"/>
      <c r="AC152" s="1077"/>
    </row>
    <row r="153" spans="1:29" ht="11.4">
      <c r="A153" s="81"/>
      <c r="B153" s="457"/>
      <c r="C153" s="458" t="str">
        <f>C148</f>
        <v>Železniční osobní doprava</v>
      </c>
      <c r="D153" s="475"/>
      <c r="E153" s="394"/>
      <c r="F153" s="394"/>
      <c r="G153" s="394"/>
      <c r="H153" s="394"/>
      <c r="I153" s="394"/>
      <c r="J153" s="394"/>
      <c r="K153" s="291"/>
      <c r="L153" s="291"/>
      <c r="M153" s="291"/>
      <c r="N153" s="291"/>
      <c r="O153" s="291"/>
      <c r="P153" s="291"/>
      <c r="Q153" s="291"/>
      <c r="R153" s="291"/>
      <c r="S153" s="291"/>
      <c r="T153" s="291"/>
      <c r="U153" s="291"/>
      <c r="V153" s="291"/>
      <c r="W153" s="291"/>
      <c r="X153" s="291"/>
      <c r="Y153" s="291"/>
      <c r="Z153" s="291"/>
      <c r="AA153" s="291"/>
      <c r="AB153" s="291"/>
      <c r="AC153" s="288"/>
    </row>
    <row r="154" spans="1:29" ht="12" thickBot="1">
      <c r="A154" s="81"/>
      <c r="B154" s="480"/>
      <c r="C154" s="759" t="str">
        <f>C149</f>
        <v>Železniční nákladní doprava</v>
      </c>
      <c r="D154" s="481"/>
      <c r="E154" s="395"/>
      <c r="F154" s="396"/>
      <c r="G154" s="396"/>
      <c r="H154" s="396"/>
      <c r="I154" s="396"/>
      <c r="J154" s="396"/>
      <c r="K154" s="396"/>
      <c r="L154" s="396"/>
      <c r="M154" s="396"/>
      <c r="N154" s="396"/>
      <c r="O154" s="396"/>
      <c r="P154" s="396"/>
      <c r="Q154" s="396"/>
      <c r="R154" s="396"/>
      <c r="S154" s="396"/>
      <c r="T154" s="396"/>
      <c r="U154" s="396"/>
      <c r="V154" s="396"/>
      <c r="W154" s="396"/>
      <c r="X154" s="396"/>
      <c r="Y154" s="396"/>
      <c r="Z154" s="396"/>
      <c r="AA154" s="396"/>
      <c r="AB154" s="396"/>
      <c r="AC154" s="393"/>
    </row>
    <row r="155" spans="1:29" ht="12.75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</row>
    <row r="156" spans="1:29" ht="12" thickBot="1">
      <c r="A156" s="81"/>
      <c r="B156" s="287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</row>
    <row r="157" spans="1:29" ht="13.2">
      <c r="A157" s="81"/>
      <c r="B157" s="105" t="s">
        <v>265</v>
      </c>
      <c r="C157" s="529" t="s">
        <v>269</v>
      </c>
      <c r="D157" s="453"/>
      <c r="E157" s="1064">
        <f>E2</f>
        <v>2014</v>
      </c>
      <c r="F157" s="1064">
        <f aca="true" t="shared" si="71" ref="F157:AC157">E157+1</f>
        <v>2015</v>
      </c>
      <c r="G157" s="1064">
        <f t="shared" si="71"/>
        <v>2016</v>
      </c>
      <c r="H157" s="1064">
        <f t="shared" si="71"/>
        <v>2017</v>
      </c>
      <c r="I157" s="1064">
        <f t="shared" si="71"/>
        <v>2018</v>
      </c>
      <c r="J157" s="1064">
        <f t="shared" si="71"/>
        <v>2019</v>
      </c>
      <c r="K157" s="1064">
        <f t="shared" si="71"/>
        <v>2020</v>
      </c>
      <c r="L157" s="1064">
        <f t="shared" si="71"/>
        <v>2021</v>
      </c>
      <c r="M157" s="1064">
        <f t="shared" si="71"/>
        <v>2022</v>
      </c>
      <c r="N157" s="1064">
        <f t="shared" si="71"/>
        <v>2023</v>
      </c>
      <c r="O157" s="1064">
        <f t="shared" si="71"/>
        <v>2024</v>
      </c>
      <c r="P157" s="1064">
        <f t="shared" si="71"/>
        <v>2025</v>
      </c>
      <c r="Q157" s="1064">
        <f t="shared" si="71"/>
        <v>2026</v>
      </c>
      <c r="R157" s="1064">
        <f t="shared" si="71"/>
        <v>2027</v>
      </c>
      <c r="S157" s="1064">
        <f t="shared" si="71"/>
        <v>2028</v>
      </c>
      <c r="T157" s="1064">
        <f t="shared" si="71"/>
        <v>2029</v>
      </c>
      <c r="U157" s="1064">
        <f t="shared" si="71"/>
        <v>2030</v>
      </c>
      <c r="V157" s="1064">
        <f t="shared" si="71"/>
        <v>2031</v>
      </c>
      <c r="W157" s="1064">
        <f t="shared" si="71"/>
        <v>2032</v>
      </c>
      <c r="X157" s="1064">
        <f t="shared" si="71"/>
        <v>2033</v>
      </c>
      <c r="Y157" s="1064">
        <f t="shared" si="71"/>
        <v>2034</v>
      </c>
      <c r="Z157" s="1064">
        <f t="shared" si="71"/>
        <v>2035</v>
      </c>
      <c r="AA157" s="1064">
        <f t="shared" si="71"/>
        <v>2036</v>
      </c>
      <c r="AB157" s="1064">
        <f t="shared" si="71"/>
        <v>2037</v>
      </c>
      <c r="AC157" s="1078">
        <f t="shared" si="71"/>
        <v>2038</v>
      </c>
    </row>
    <row r="158" spans="1:29" ht="13.8" thickBot="1">
      <c r="A158" s="81"/>
      <c r="B158" s="454" t="s">
        <v>9</v>
      </c>
      <c r="C158" s="455"/>
      <c r="D158" s="456" t="s">
        <v>263</v>
      </c>
      <c r="E158" s="1065"/>
      <c r="F158" s="1065"/>
      <c r="G158" s="1065"/>
      <c r="H158" s="1065"/>
      <c r="I158" s="1065"/>
      <c r="J158" s="1065"/>
      <c r="K158" s="1065"/>
      <c r="L158" s="1065"/>
      <c r="M158" s="1065"/>
      <c r="N158" s="1065"/>
      <c r="O158" s="1065"/>
      <c r="P158" s="1065"/>
      <c r="Q158" s="1065"/>
      <c r="R158" s="1065"/>
      <c r="S158" s="1065"/>
      <c r="T158" s="1065"/>
      <c r="U158" s="1065"/>
      <c r="V158" s="1065"/>
      <c r="W158" s="1065"/>
      <c r="X158" s="1065"/>
      <c r="Y158" s="1065"/>
      <c r="Z158" s="1065"/>
      <c r="AA158" s="1065"/>
      <c r="AB158" s="1065"/>
      <c r="AC158" s="1079"/>
    </row>
    <row r="159" spans="1:29" ht="11.4">
      <c r="A159" s="81"/>
      <c r="B159" s="833"/>
      <c r="C159" s="756" t="s">
        <v>380</v>
      </c>
      <c r="D159" s="834">
        <v>1</v>
      </c>
      <c r="E159" s="992">
        <v>0</v>
      </c>
      <c r="F159" s="993">
        <f>$D$159*IF(HLOOKUP(F$157,'0 Úvod'!$K$65:$N$66,1,TRUE)=F$157,HLOOKUP(F$157,'0 Úvod'!$K$65:$N$66,2,TRUE),HLOOKUP(F$157,'0 Úvod'!$D$68:$J$69,2,TRUE))</f>
        <v>0.028</v>
      </c>
      <c r="G159" s="993">
        <f>$D$159*IF(HLOOKUP(G$157,'0 Úvod'!$K$65:$N$66,1,TRUE)=G$157,HLOOKUP(G$157,'0 Úvod'!$K$65:$N$66,2,TRUE),HLOOKUP(G$157,'0 Úvod'!$D$68:$J$69,2,TRUE))</f>
        <v>0.03</v>
      </c>
      <c r="H159" s="993">
        <f>$D$159*IF(HLOOKUP(H$157,'0 Úvod'!$K$65:$N$66,1,TRUE)=H$157,HLOOKUP(H$157,'0 Úvod'!$K$65:$N$66,2,TRUE),HLOOKUP(H$157,'0 Úvod'!$D$68:$J$69,2,TRUE))</f>
        <v>0.03</v>
      </c>
      <c r="I159" s="993">
        <f>$D$159*IF(HLOOKUP(I$157,'0 Úvod'!$K$65:$N$66,1,TRUE)=I$157,HLOOKUP(I$157,'0 Úvod'!$K$65:$N$66,2,TRUE),HLOOKUP(I$157,'0 Úvod'!$D$68:$J$69,2,TRUE))</f>
        <v>0.03</v>
      </c>
      <c r="J159" s="993">
        <f>$D$159*IF(HLOOKUP(J$157,'0 Úvod'!$K$65:$N$66,1,TRUE)=J$157,HLOOKUP(J$157,'0 Úvod'!$K$65:$N$66,2,TRUE),HLOOKUP(J$157,'0 Úvod'!$D$68:$J$69,2,TRUE))</f>
        <v>0.03</v>
      </c>
      <c r="K159" s="993">
        <f>$D$159*IF(HLOOKUP(K$157,'0 Úvod'!$K$65:$N$66,1,TRUE)=K$157,HLOOKUP(K$157,'0 Úvod'!$K$65:$N$66,2,TRUE),HLOOKUP(K$157,'0 Úvod'!$D$68:$J$69,2,TRUE))</f>
        <v>0.02</v>
      </c>
      <c r="L159" s="993">
        <f>$D$159*IF(HLOOKUP(L$157,'0 Úvod'!$K$65:$N$66,1,TRUE)=L$157,HLOOKUP(L$157,'0 Úvod'!$K$65:$N$66,2,TRUE),HLOOKUP(L$157,'0 Úvod'!$D$68:$J$69,2,TRUE))</f>
        <v>0.02</v>
      </c>
      <c r="M159" s="993">
        <f>$D$159*IF(HLOOKUP(M$157,'0 Úvod'!$K$65:$N$66,1,TRUE)=M$157,HLOOKUP(M$157,'0 Úvod'!$K$65:$N$66,2,TRUE),HLOOKUP(M$157,'0 Úvod'!$D$68:$J$69,2,TRUE))</f>
        <v>0.02</v>
      </c>
      <c r="N159" s="993">
        <f>$D$159*IF(HLOOKUP(N$157,'0 Úvod'!$K$65:$N$66,1,TRUE)=N$157,HLOOKUP(N$157,'0 Úvod'!$K$65:$N$66,2,TRUE),HLOOKUP(N$157,'0 Úvod'!$D$68:$J$69,2,TRUE))</f>
        <v>0.02</v>
      </c>
      <c r="O159" s="993">
        <f>$D$159*IF(HLOOKUP(O$157,'0 Úvod'!$K$65:$N$66,1,TRUE)=O$157,HLOOKUP(O$157,'0 Úvod'!$K$65:$N$66,2,TRUE),HLOOKUP(O$157,'0 Úvod'!$D$68:$J$69,2,TRUE))</f>
        <v>0.02</v>
      </c>
      <c r="P159" s="993">
        <f>$D$159*IF(HLOOKUP(P$157,'0 Úvod'!$K$65:$N$66,1,TRUE)=P$157,HLOOKUP(P$157,'0 Úvod'!$K$65:$N$66,2,TRUE),HLOOKUP(P$157,'0 Úvod'!$D$68:$J$69,2,TRUE))</f>
        <v>0.02</v>
      </c>
      <c r="Q159" s="993">
        <f>$D$159*IF(HLOOKUP(Q$157,'0 Úvod'!$K$65:$N$66,1,TRUE)=Q$157,HLOOKUP(Q$157,'0 Úvod'!$K$65:$N$66,2,TRUE),HLOOKUP(Q$157,'0 Úvod'!$D$68:$J$69,2,TRUE))</f>
        <v>0.02</v>
      </c>
      <c r="R159" s="993">
        <f>$D$159*IF(HLOOKUP(R$157,'0 Úvod'!$K$65:$N$66,1,TRUE)=R$157,HLOOKUP(R$157,'0 Úvod'!$K$65:$N$66,2,TRUE),HLOOKUP(R$157,'0 Úvod'!$D$68:$J$69,2,TRUE))</f>
        <v>0.02</v>
      </c>
      <c r="S159" s="993">
        <f>$D$159*IF(HLOOKUP(S$157,'0 Úvod'!$K$65:$N$66,1,TRUE)=S$157,HLOOKUP(S$157,'0 Úvod'!$K$65:$N$66,2,TRUE),HLOOKUP(S$157,'0 Úvod'!$D$68:$J$69,2,TRUE))</f>
        <v>0.02</v>
      </c>
      <c r="T159" s="993">
        <f>$D$159*IF(HLOOKUP(T$157,'0 Úvod'!$K$65:$N$66,1,TRUE)=T$157,HLOOKUP(T$157,'0 Úvod'!$K$65:$N$66,2,TRUE),HLOOKUP(T$157,'0 Úvod'!$D$68:$J$69,2,TRUE))</f>
        <v>0.02</v>
      </c>
      <c r="U159" s="993">
        <f>$D$159*IF(HLOOKUP(U$157,'0 Úvod'!$K$65:$N$66,1,TRUE)=U$157,HLOOKUP(U$157,'0 Úvod'!$K$65:$N$66,2,TRUE),HLOOKUP(U$157,'0 Úvod'!$D$68:$J$69,2,TRUE))</f>
        <v>0.01</v>
      </c>
      <c r="V159" s="993">
        <f>$D$159*IF(HLOOKUP(V$157,'0 Úvod'!$K$65:$N$66,1,TRUE)=V$157,HLOOKUP(V$157,'0 Úvod'!$K$65:$N$66,2,TRUE),HLOOKUP(V$157,'0 Úvod'!$D$68:$J$69,2,TRUE))</f>
        <v>0.01</v>
      </c>
      <c r="W159" s="993">
        <f>$D$159*IF(HLOOKUP(W$157,'0 Úvod'!$K$65:$N$66,1,TRUE)=W$157,HLOOKUP(W$157,'0 Úvod'!$K$65:$N$66,2,TRUE),HLOOKUP(W$157,'0 Úvod'!$D$68:$J$69,2,TRUE))</f>
        <v>0.01</v>
      </c>
      <c r="X159" s="993">
        <f>$D$159*IF(HLOOKUP(X$157,'0 Úvod'!$K$65:$N$66,1,TRUE)=X$157,HLOOKUP(X$157,'0 Úvod'!$K$65:$N$66,2,TRUE),HLOOKUP(X$157,'0 Úvod'!$D$68:$J$69,2,TRUE))</f>
        <v>0.01</v>
      </c>
      <c r="Y159" s="993">
        <f>$D$159*IF(HLOOKUP(Y$157,'0 Úvod'!$K$65:$N$66,1,TRUE)=Y$157,HLOOKUP(Y$157,'0 Úvod'!$K$65:$N$66,2,TRUE),HLOOKUP(Y$157,'0 Úvod'!$D$68:$J$69,2,TRUE))</f>
        <v>0.01</v>
      </c>
      <c r="Z159" s="993">
        <f>$D$159*IF(HLOOKUP(Z$157,'0 Úvod'!$K$65:$N$66,1,TRUE)=Z$157,HLOOKUP(Z$157,'0 Úvod'!$K$65:$N$66,2,TRUE),HLOOKUP(Z$157,'0 Úvod'!$D$68:$J$69,2,TRUE))</f>
        <v>0.01</v>
      </c>
      <c r="AA159" s="993">
        <f>$D$159*IF(HLOOKUP(AA$157,'0 Úvod'!$K$65:$N$66,1,TRUE)=AA$157,HLOOKUP(AA$157,'0 Úvod'!$K$65:$N$66,2,TRUE),HLOOKUP(AA$157,'0 Úvod'!$D$68:$J$69,2,TRUE))</f>
        <v>0.01</v>
      </c>
      <c r="AB159" s="993">
        <f>$D$159*IF(HLOOKUP(AB$157,'0 Úvod'!$K$65:$N$66,1,TRUE)=AB$157,HLOOKUP(AB$157,'0 Úvod'!$K$65:$N$66,2,TRUE),HLOOKUP(AB$157,'0 Úvod'!$D$68:$J$69,2,TRUE))</f>
        <v>0.01</v>
      </c>
      <c r="AC159" s="994">
        <f>$D$159*IF(HLOOKUP(AC$157,'0 Úvod'!$K$65:$N$66,1,TRUE)=AC$157,HLOOKUP(AC$157,'0 Úvod'!$K$65:$N$66,2,TRUE),HLOOKUP(AC$157,'0 Úvod'!$D$68:$J$69,2,TRUE))</f>
        <v>0.01</v>
      </c>
    </row>
    <row r="160" spans="1:29" ht="12.6" thickBot="1">
      <c r="A160" s="81"/>
      <c r="B160" s="835"/>
      <c r="C160" s="759" t="s">
        <v>381</v>
      </c>
      <c r="D160" s="832"/>
      <c r="E160" s="998">
        <v>1</v>
      </c>
      <c r="F160" s="999">
        <f>E160*(1+F159)</f>
        <v>1.028</v>
      </c>
      <c r="G160" s="999">
        <f>F160*(1+G159)</f>
        <v>1.05884</v>
      </c>
      <c r="H160" s="999">
        <f aca="true" t="shared" si="72" ref="H160:AC160">G160*(1+H159)</f>
        <v>1.0906052</v>
      </c>
      <c r="I160" s="999">
        <f t="shared" si="72"/>
        <v>1.123323356</v>
      </c>
      <c r="J160" s="999">
        <f t="shared" si="72"/>
        <v>1.15702305668</v>
      </c>
      <c r="K160" s="999">
        <f t="shared" si="72"/>
        <v>1.1801635178135998</v>
      </c>
      <c r="L160" s="999">
        <f t="shared" si="72"/>
        <v>1.203766788169872</v>
      </c>
      <c r="M160" s="999">
        <f t="shared" si="72"/>
        <v>1.2278421239332693</v>
      </c>
      <c r="N160" s="999">
        <f t="shared" si="72"/>
        <v>1.2523989664119346</v>
      </c>
      <c r="O160" s="999">
        <f t="shared" si="72"/>
        <v>1.2774469457401734</v>
      </c>
      <c r="P160" s="999">
        <f t="shared" si="72"/>
        <v>1.302995884654977</v>
      </c>
      <c r="Q160" s="999">
        <f t="shared" si="72"/>
        <v>1.3290558023480765</v>
      </c>
      <c r="R160" s="999">
        <f t="shared" si="72"/>
        <v>1.355636918395038</v>
      </c>
      <c r="S160" s="999">
        <f t="shared" si="72"/>
        <v>1.382749656762939</v>
      </c>
      <c r="T160" s="999">
        <f t="shared" si="72"/>
        <v>1.4104046498981977</v>
      </c>
      <c r="U160" s="999">
        <f t="shared" si="72"/>
        <v>1.4245086963971796</v>
      </c>
      <c r="V160" s="999">
        <f t="shared" si="72"/>
        <v>1.4387537833611515</v>
      </c>
      <c r="W160" s="999">
        <f t="shared" si="72"/>
        <v>1.453141321194763</v>
      </c>
      <c r="X160" s="999">
        <f t="shared" si="72"/>
        <v>1.4676727344067106</v>
      </c>
      <c r="Y160" s="999">
        <f t="shared" si="72"/>
        <v>1.4823494617507778</v>
      </c>
      <c r="Z160" s="999">
        <f t="shared" si="72"/>
        <v>1.4971729563682856</v>
      </c>
      <c r="AA160" s="999">
        <f t="shared" si="72"/>
        <v>1.5121446859319685</v>
      </c>
      <c r="AB160" s="999">
        <f t="shared" si="72"/>
        <v>1.5272661327912882</v>
      </c>
      <c r="AC160" s="1000">
        <f t="shared" si="72"/>
        <v>1.542538794119201</v>
      </c>
    </row>
    <row r="161" spans="1:29" ht="10.8" thickBot="1">
      <c r="A161" s="81"/>
      <c r="B161" s="292"/>
      <c r="C161" s="257"/>
      <c r="D161" s="1"/>
      <c r="E161" s="252"/>
      <c r="F161" s="252"/>
      <c r="G161" s="252"/>
      <c r="H161" s="252"/>
      <c r="I161" s="252"/>
      <c r="J161" s="252"/>
      <c r="K161" s="252"/>
      <c r="L161" s="252"/>
      <c r="M161" s="252"/>
      <c r="N161" s="252"/>
      <c r="O161" s="252"/>
      <c r="P161" s="252"/>
      <c r="Q161" s="252"/>
      <c r="R161" s="252"/>
      <c r="S161" s="252"/>
      <c r="T161" s="252"/>
      <c r="U161" s="252"/>
      <c r="V161" s="252"/>
      <c r="W161" s="252"/>
      <c r="X161" s="252"/>
      <c r="Y161" s="252"/>
      <c r="Z161" s="252"/>
      <c r="AA161" s="252"/>
      <c r="AB161" s="252"/>
      <c r="AC161" s="252"/>
    </row>
    <row r="162" spans="1:29" ht="13.2">
      <c r="A162" s="81"/>
      <c r="B162" s="105" t="str">
        <f>B157</f>
        <v>6.7.</v>
      </c>
      <c r="C162" s="106" t="str">
        <f>C157</f>
        <v>Změna měrných hodnot externalit</v>
      </c>
      <c r="D162" s="473"/>
      <c r="E162" s="1066">
        <f>AC157+1</f>
        <v>2039</v>
      </c>
      <c r="F162" s="1064">
        <f aca="true" t="shared" si="73" ref="F162:AC162">E162+1</f>
        <v>2040</v>
      </c>
      <c r="G162" s="1064">
        <f t="shared" si="73"/>
        <v>2041</v>
      </c>
      <c r="H162" s="1064">
        <f t="shared" si="73"/>
        <v>2042</v>
      </c>
      <c r="I162" s="1064">
        <f t="shared" si="73"/>
        <v>2043</v>
      </c>
      <c r="J162" s="1064">
        <f t="shared" si="73"/>
        <v>2044</v>
      </c>
      <c r="K162" s="1064">
        <f t="shared" si="73"/>
        <v>2045</v>
      </c>
      <c r="L162" s="1064">
        <f t="shared" si="73"/>
        <v>2046</v>
      </c>
      <c r="M162" s="1064">
        <f t="shared" si="73"/>
        <v>2047</v>
      </c>
      <c r="N162" s="1064">
        <f t="shared" si="73"/>
        <v>2048</v>
      </c>
      <c r="O162" s="1064">
        <f t="shared" si="73"/>
        <v>2049</v>
      </c>
      <c r="P162" s="1064">
        <f t="shared" si="73"/>
        <v>2050</v>
      </c>
      <c r="Q162" s="1064">
        <f t="shared" si="73"/>
        <v>2051</v>
      </c>
      <c r="R162" s="1064">
        <f t="shared" si="73"/>
        <v>2052</v>
      </c>
      <c r="S162" s="1064">
        <f t="shared" si="73"/>
        <v>2053</v>
      </c>
      <c r="T162" s="1064">
        <f t="shared" si="73"/>
        <v>2054</v>
      </c>
      <c r="U162" s="1064">
        <f t="shared" si="73"/>
        <v>2055</v>
      </c>
      <c r="V162" s="1064">
        <f t="shared" si="73"/>
        <v>2056</v>
      </c>
      <c r="W162" s="1064">
        <f t="shared" si="73"/>
        <v>2057</v>
      </c>
      <c r="X162" s="1064">
        <f t="shared" si="73"/>
        <v>2058</v>
      </c>
      <c r="Y162" s="1064">
        <f t="shared" si="73"/>
        <v>2059</v>
      </c>
      <c r="Z162" s="1064">
        <f t="shared" si="73"/>
        <v>2060</v>
      </c>
      <c r="AA162" s="1064">
        <f t="shared" si="73"/>
        <v>2061</v>
      </c>
      <c r="AB162" s="1064">
        <f t="shared" si="73"/>
        <v>2062</v>
      </c>
      <c r="AC162" s="1078">
        <f t="shared" si="73"/>
        <v>2063</v>
      </c>
    </row>
    <row r="163" spans="1:29" ht="13.8" thickBot="1">
      <c r="A163" s="81"/>
      <c r="B163" s="454" t="s">
        <v>11</v>
      </c>
      <c r="C163" s="455"/>
      <c r="D163" s="456" t="s">
        <v>263</v>
      </c>
      <c r="E163" s="1067"/>
      <c r="F163" s="1065"/>
      <c r="G163" s="1065"/>
      <c r="H163" s="1065"/>
      <c r="I163" s="1065"/>
      <c r="J163" s="1065"/>
      <c r="K163" s="1065"/>
      <c r="L163" s="1065"/>
      <c r="M163" s="1065"/>
      <c r="N163" s="1065"/>
      <c r="O163" s="1065"/>
      <c r="P163" s="1065"/>
      <c r="Q163" s="1065"/>
      <c r="R163" s="1065"/>
      <c r="S163" s="1065"/>
      <c r="T163" s="1065"/>
      <c r="U163" s="1065"/>
      <c r="V163" s="1065"/>
      <c r="W163" s="1065"/>
      <c r="X163" s="1065"/>
      <c r="Y163" s="1065"/>
      <c r="Z163" s="1065"/>
      <c r="AA163" s="1065"/>
      <c r="AB163" s="1065"/>
      <c r="AC163" s="1079"/>
    </row>
    <row r="164" spans="1:29" ht="11.4">
      <c r="A164" s="81"/>
      <c r="B164" s="833"/>
      <c r="C164" s="756" t="str">
        <f>C159</f>
        <v>Hodnota růstu HDP na hlavu (resp. prognóza)</v>
      </c>
      <c r="D164" s="836">
        <f>D159</f>
        <v>1</v>
      </c>
      <c r="E164" s="1001">
        <f>$D$164*IF(HLOOKUP(E$162,'0 Úvod'!$K$65:$N$66,1,TRUE)=E$162,HLOOKUP(E$162,'0 Úvod'!$K$65:$N$66,2,TRUE),HLOOKUP(E$162,'0 Úvod'!$D$68:$J$69,2,TRUE))</f>
        <v>0.01</v>
      </c>
      <c r="F164" s="993">
        <f>$D$164*IF(HLOOKUP(F$162,'0 Úvod'!$K$65:$N$66,1,TRUE)=F$162,HLOOKUP(F$162,'0 Úvod'!$K$65:$N$66,2,TRUE),HLOOKUP(F$162,'0 Úvod'!$D$68:$J$69,2,TRUE))</f>
        <v>0.01</v>
      </c>
      <c r="G164" s="993">
        <f>$D$164*IF(HLOOKUP(G$162,'0 Úvod'!$K$65:$N$66,1,TRUE)=G$162,HLOOKUP(G$162,'0 Úvod'!$K$65:$N$66,2,TRUE),HLOOKUP(G$162,'0 Úvod'!$D$68:$J$69,2,TRUE))</f>
        <v>0.01</v>
      </c>
      <c r="H164" s="993">
        <f>$D$164*IF(HLOOKUP(H$162,'0 Úvod'!$K$65:$N$66,1,TRUE)=H$162,HLOOKUP(H$162,'0 Úvod'!$K$65:$N$66,2,TRUE),HLOOKUP(H$162,'0 Úvod'!$D$68:$J$69,2,TRUE))</f>
        <v>0.01</v>
      </c>
      <c r="I164" s="993">
        <f>$D$164*IF(HLOOKUP(I$162,'0 Úvod'!$K$65:$N$66,1,TRUE)=I$162,HLOOKUP(I$162,'0 Úvod'!$K$65:$N$66,2,TRUE),HLOOKUP(I$162,'0 Úvod'!$D$68:$J$69,2,TRUE))</f>
        <v>0.01</v>
      </c>
      <c r="J164" s="993">
        <f>$D$164*IF(HLOOKUP(J$162,'0 Úvod'!$K$65:$N$66,1,TRUE)=J$162,HLOOKUP(J$162,'0 Úvod'!$K$65:$N$66,2,TRUE),HLOOKUP(J$162,'0 Úvod'!$D$68:$J$69,2,TRUE))</f>
        <v>0.01</v>
      </c>
      <c r="K164" s="993">
        <f>$D$164*IF(HLOOKUP(K$162,'0 Úvod'!$K$65:$N$66,1,TRUE)=K$162,HLOOKUP(K$162,'0 Úvod'!$K$65:$N$66,2,TRUE),HLOOKUP(K$162,'0 Úvod'!$D$68:$J$69,2,TRUE))</f>
        <v>0.01</v>
      </c>
      <c r="L164" s="993">
        <f>$D$164*IF(HLOOKUP(L$162,'0 Úvod'!$K$65:$N$66,1,TRUE)=L$162,HLOOKUP(L$162,'0 Úvod'!$K$65:$N$66,2,TRUE),HLOOKUP(L$162,'0 Úvod'!$D$68:$J$69,2,TRUE))</f>
        <v>0.01</v>
      </c>
      <c r="M164" s="993">
        <f>$D$164*IF(HLOOKUP(M$162,'0 Úvod'!$K$65:$N$66,1,TRUE)=M$162,HLOOKUP(M$162,'0 Úvod'!$K$65:$N$66,2,TRUE),HLOOKUP(M$162,'0 Úvod'!$D$68:$J$69,2,TRUE))</f>
        <v>0.01</v>
      </c>
      <c r="N164" s="993">
        <f>$D$164*IF(HLOOKUP(N$162,'0 Úvod'!$K$65:$N$66,1,TRUE)=N$162,HLOOKUP(N$162,'0 Úvod'!$K$65:$N$66,2,TRUE),HLOOKUP(N$162,'0 Úvod'!$D$68:$J$69,2,TRUE))</f>
        <v>0.01</v>
      </c>
      <c r="O164" s="993">
        <f>$D$164*IF(HLOOKUP(O$162,'0 Úvod'!$K$65:$N$66,1,TRUE)=O$162,HLOOKUP(O$162,'0 Úvod'!$K$65:$N$66,2,TRUE),HLOOKUP(O$162,'0 Úvod'!$D$68:$J$69,2,TRUE))</f>
        <v>0.01</v>
      </c>
      <c r="P164" s="993">
        <f>$D$164*IF(HLOOKUP(P$162,'0 Úvod'!$K$65:$N$66,1,TRUE)=P$162,HLOOKUP(P$162,'0 Úvod'!$K$65:$N$66,2,TRUE),HLOOKUP(P$162,'0 Úvod'!$D$68:$J$69,2,TRUE))</f>
        <v>0.01</v>
      </c>
      <c r="Q164" s="993">
        <f>$D$164*IF(HLOOKUP(Q$162,'0 Úvod'!$K$65:$N$66,1,TRUE)=Q$162,HLOOKUP(Q$162,'0 Úvod'!$K$65:$N$66,2,TRUE),HLOOKUP(Q$162,'0 Úvod'!$D$68:$J$69,2,TRUE))</f>
        <v>0.01</v>
      </c>
      <c r="R164" s="993">
        <f>$D$164*IF(HLOOKUP(R$162,'0 Úvod'!$K$65:$N$66,1,TRUE)=R$162,HLOOKUP(R$162,'0 Úvod'!$K$65:$N$66,2,TRUE),HLOOKUP(R$162,'0 Úvod'!$D$68:$J$69,2,TRUE))</f>
        <v>0.01</v>
      </c>
      <c r="S164" s="993">
        <f>$D$164*IF(HLOOKUP(S$162,'0 Úvod'!$K$65:$N$66,1,TRUE)=S$162,HLOOKUP(S$162,'0 Úvod'!$K$65:$N$66,2,TRUE),HLOOKUP(S$162,'0 Úvod'!$D$68:$J$69,2,TRUE))</f>
        <v>0.01</v>
      </c>
      <c r="T164" s="993">
        <f>$D$164*IF(HLOOKUP(T$162,'0 Úvod'!$K$65:$N$66,1,TRUE)=T$162,HLOOKUP(T$162,'0 Úvod'!$K$65:$N$66,2,TRUE),HLOOKUP(T$162,'0 Úvod'!$D$68:$J$69,2,TRUE))</f>
        <v>0.01</v>
      </c>
      <c r="U164" s="993">
        <f>$D$164*IF(HLOOKUP(U$162,'0 Úvod'!$K$65:$N$66,1,TRUE)=U$162,HLOOKUP(U$162,'0 Úvod'!$K$65:$N$66,2,TRUE),HLOOKUP(U$162,'0 Úvod'!$D$68:$J$69,2,TRUE))</f>
        <v>0.01</v>
      </c>
      <c r="V164" s="993">
        <f>$D$164*IF(HLOOKUP(V$162,'0 Úvod'!$K$65:$N$66,1,TRUE)=V$162,HLOOKUP(V$162,'0 Úvod'!$K$65:$N$66,2,TRUE),HLOOKUP(V$162,'0 Úvod'!$D$68:$J$69,2,TRUE))</f>
        <v>0.01</v>
      </c>
      <c r="W164" s="993">
        <f>$D$164*IF(HLOOKUP(W$162,'0 Úvod'!$K$65:$N$66,1,TRUE)=W$162,HLOOKUP(W$162,'0 Úvod'!$K$65:$N$66,2,TRUE),HLOOKUP(W$162,'0 Úvod'!$D$68:$J$69,2,TRUE))</f>
        <v>0.01</v>
      </c>
      <c r="X164" s="993">
        <f>$D$164*IF(HLOOKUP(X$162,'0 Úvod'!$K$65:$N$66,1,TRUE)=X$162,HLOOKUP(X$162,'0 Úvod'!$K$65:$N$66,2,TRUE),HLOOKUP(X$162,'0 Úvod'!$D$68:$J$69,2,TRUE))</f>
        <v>0.01</v>
      </c>
      <c r="Y164" s="993">
        <f>$D$164*IF(HLOOKUP(Y$162,'0 Úvod'!$K$65:$N$66,1,TRUE)=Y$162,HLOOKUP(Y$162,'0 Úvod'!$K$65:$N$66,2,TRUE),HLOOKUP(Y$162,'0 Úvod'!$D$68:$J$69,2,TRUE))</f>
        <v>0.01</v>
      </c>
      <c r="Z164" s="993">
        <f>$D$164*IF(HLOOKUP(Z$162,'0 Úvod'!$K$65:$N$66,1,TRUE)=Z$162,HLOOKUP(Z$162,'0 Úvod'!$K$65:$N$66,2,TRUE),HLOOKUP(Z$162,'0 Úvod'!$D$68:$J$69,2,TRUE))</f>
        <v>0.01</v>
      </c>
      <c r="AA164" s="993">
        <f>$D$164*IF(HLOOKUP(AA$162,'0 Úvod'!$K$65:$N$66,1,TRUE)=AA$162,HLOOKUP(AA$162,'0 Úvod'!$K$65:$N$66,2,TRUE),HLOOKUP(AA$162,'0 Úvod'!$D$68:$J$69,2,TRUE))</f>
        <v>0.01</v>
      </c>
      <c r="AB164" s="993">
        <f>$D$164*IF(HLOOKUP(AB$162,'0 Úvod'!$K$65:$N$66,1,TRUE)=AB$162,HLOOKUP(AB$162,'0 Úvod'!$K$65:$N$66,2,TRUE),HLOOKUP(AB$162,'0 Úvod'!$D$68:$J$69,2,TRUE))</f>
        <v>0.01</v>
      </c>
      <c r="AC164" s="994">
        <f>$D$164*IF(HLOOKUP(AC$162,'0 Úvod'!$K$65:$N$66,1,TRUE)=AC$162,HLOOKUP(AC$162,'0 Úvod'!$K$65:$N$66,2,TRUE),HLOOKUP(AC$162,'0 Úvod'!$D$68:$J$69,2,TRUE))</f>
        <v>0.01</v>
      </c>
    </row>
    <row r="165" spans="1:29" ht="12" thickBot="1">
      <c r="A165" s="81"/>
      <c r="B165" s="837"/>
      <c r="C165" s="759" t="str">
        <f>C160</f>
        <v>Výsledný růstový koeficient externalit</v>
      </c>
      <c r="D165" s="481"/>
      <c r="E165" s="996">
        <f>AC160*(1+E164)</f>
        <v>1.557964182060393</v>
      </c>
      <c r="F165" s="996">
        <f aca="true" t="shared" si="74" ref="F165:AC165">E165*(1+F164)</f>
        <v>1.5735438238809971</v>
      </c>
      <c r="G165" s="996">
        <f t="shared" si="74"/>
        <v>1.589279262119807</v>
      </c>
      <c r="H165" s="996">
        <f t="shared" si="74"/>
        <v>1.605172054741005</v>
      </c>
      <c r="I165" s="996">
        <f t="shared" si="74"/>
        <v>1.621223775288415</v>
      </c>
      <c r="J165" s="996">
        <f t="shared" si="74"/>
        <v>1.6374360130412993</v>
      </c>
      <c r="K165" s="996">
        <f t="shared" si="74"/>
        <v>1.6538103731717122</v>
      </c>
      <c r="L165" s="996">
        <f t="shared" si="74"/>
        <v>1.6703484769034294</v>
      </c>
      <c r="M165" s="996">
        <f t="shared" si="74"/>
        <v>1.6870519616724637</v>
      </c>
      <c r="N165" s="996">
        <f t="shared" si="74"/>
        <v>1.7039224812891884</v>
      </c>
      <c r="O165" s="996">
        <f t="shared" si="74"/>
        <v>1.7209617061020803</v>
      </c>
      <c r="P165" s="996">
        <f t="shared" si="74"/>
        <v>1.738171323163101</v>
      </c>
      <c r="Q165" s="996">
        <f t="shared" si="74"/>
        <v>1.755553036394732</v>
      </c>
      <c r="R165" s="996">
        <f t="shared" si="74"/>
        <v>1.7731085667586794</v>
      </c>
      <c r="S165" s="996">
        <f t="shared" si="74"/>
        <v>1.7908396524262662</v>
      </c>
      <c r="T165" s="996">
        <f t="shared" si="74"/>
        <v>1.8087480489505288</v>
      </c>
      <c r="U165" s="996">
        <f t="shared" si="74"/>
        <v>1.826835529440034</v>
      </c>
      <c r="V165" s="996">
        <f t="shared" si="74"/>
        <v>1.8451038847344343</v>
      </c>
      <c r="W165" s="996">
        <f t="shared" si="74"/>
        <v>1.8635549235817788</v>
      </c>
      <c r="X165" s="996">
        <f t="shared" si="74"/>
        <v>1.8821904728175967</v>
      </c>
      <c r="Y165" s="996">
        <f t="shared" si="74"/>
        <v>1.9010123775457726</v>
      </c>
      <c r="Z165" s="996">
        <f t="shared" si="74"/>
        <v>1.9200225013212302</v>
      </c>
      <c r="AA165" s="996">
        <f t="shared" si="74"/>
        <v>1.9392227263344426</v>
      </c>
      <c r="AB165" s="996">
        <f t="shared" si="74"/>
        <v>1.958614953597787</v>
      </c>
      <c r="AC165" s="997">
        <f t="shared" si="74"/>
        <v>1.978201103133765</v>
      </c>
    </row>
    <row r="166" spans="1:19" ht="11.4">
      <c r="A166" s="81"/>
      <c r="B166" s="287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</row>
    <row r="167" spans="1:19" ht="12" thickBot="1">
      <c r="A167" s="81"/>
      <c r="B167" s="287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</row>
    <row r="168" spans="2:16" ht="12.75">
      <c r="B168" s="1089" t="s">
        <v>56</v>
      </c>
      <c r="C168" s="1090"/>
      <c r="D168" s="1090"/>
      <c r="E168" s="1090"/>
      <c r="F168" s="1090"/>
      <c r="G168" s="1090"/>
      <c r="H168" s="1090"/>
      <c r="I168" s="1090"/>
      <c r="J168" s="1090"/>
      <c r="K168" s="1090"/>
      <c r="L168" s="1090"/>
      <c r="M168" s="1090"/>
      <c r="N168" s="1090"/>
      <c r="O168" s="1090"/>
      <c r="P168" s="1091"/>
    </row>
    <row r="169" spans="2:16" ht="10.8" thickBot="1">
      <c r="B169" s="1092"/>
      <c r="C169" s="1093"/>
      <c r="D169" s="1093"/>
      <c r="E169" s="1093"/>
      <c r="F169" s="1093"/>
      <c r="G169" s="1093"/>
      <c r="H169" s="1093"/>
      <c r="I169" s="1093"/>
      <c r="J169" s="1093"/>
      <c r="K169" s="1093"/>
      <c r="L169" s="1093"/>
      <c r="M169" s="1093"/>
      <c r="N169" s="1093"/>
      <c r="O169" s="1093"/>
      <c r="P169" s="1094"/>
    </row>
    <row r="170" spans="2:16" ht="13.2">
      <c r="B170" s="603" t="s">
        <v>244</v>
      </c>
      <c r="C170" s="604"/>
      <c r="D170" s="605"/>
      <c r="E170" s="605"/>
      <c r="F170" s="605"/>
      <c r="G170" s="606"/>
      <c r="H170" s="190"/>
      <c r="I170" s="190"/>
      <c r="J170" s="190"/>
      <c r="K170" s="190"/>
      <c r="L170" s="190"/>
      <c r="M170" s="190"/>
      <c r="N170" s="190"/>
      <c r="O170" s="190"/>
      <c r="P170" s="607"/>
    </row>
    <row r="171" spans="2:16" ht="13.2">
      <c r="B171" s="764" t="s">
        <v>245</v>
      </c>
      <c r="C171" s="765"/>
      <c r="D171" s="766"/>
      <c r="E171" s="766"/>
      <c r="F171" s="766"/>
      <c r="G171" s="767"/>
      <c r="H171" s="196"/>
      <c r="I171" s="196"/>
      <c r="J171" s="196"/>
      <c r="K171" s="196"/>
      <c r="L171" s="196"/>
      <c r="M171" s="196"/>
      <c r="N171" s="196"/>
      <c r="O171" s="196"/>
      <c r="P171" s="768"/>
    </row>
    <row r="172" spans="2:16" ht="13.8" thickBot="1">
      <c r="B172" s="838" t="s">
        <v>374</v>
      </c>
      <c r="C172" s="609"/>
      <c r="D172" s="204"/>
      <c r="E172" s="204"/>
      <c r="F172" s="204"/>
      <c r="G172" s="610"/>
      <c r="H172" s="204"/>
      <c r="I172" s="204"/>
      <c r="J172" s="204"/>
      <c r="K172" s="204"/>
      <c r="L172" s="204"/>
      <c r="M172" s="204"/>
      <c r="N172" s="204"/>
      <c r="O172" s="204"/>
      <c r="P172" s="611"/>
    </row>
  </sheetData>
  <sheetProtection password="C644" sheet="1" objects="1" scenarios="1" formatCells="0" formatColumns="0" formatRows="0" insertColumns="0" insertRows="0" insertHyperlinks="0" deleteColumns="0" deleteRows="0" sort="0" autoFilter="0" pivotTables="0"/>
  <mergeCells count="327">
    <mergeCell ref="B168:P169"/>
    <mergeCell ref="J111:M111"/>
    <mergeCell ref="B82:B85"/>
    <mergeCell ref="B86:B89"/>
    <mergeCell ref="C112:G112"/>
    <mergeCell ref="C118:G118"/>
    <mergeCell ref="I112:M112"/>
    <mergeCell ref="I118:M118"/>
    <mergeCell ref="E127:E128"/>
    <mergeCell ref="F127:F128"/>
    <mergeCell ref="C98:G98"/>
    <mergeCell ref="J127:J128"/>
    <mergeCell ref="K127:K128"/>
    <mergeCell ref="L127:L128"/>
    <mergeCell ref="M127:M128"/>
    <mergeCell ref="C104:G104"/>
    <mergeCell ref="G127:G128"/>
    <mergeCell ref="H127:H128"/>
    <mergeCell ref="I127:I128"/>
    <mergeCell ref="C111:G111"/>
    <mergeCell ref="O146:O147"/>
    <mergeCell ref="P146:P147"/>
    <mergeCell ref="J146:J147"/>
    <mergeCell ref="K146:K147"/>
    <mergeCell ref="B70:B73"/>
    <mergeCell ref="B74:B77"/>
    <mergeCell ref="B45:B48"/>
    <mergeCell ref="B49:B52"/>
    <mergeCell ref="B24:B27"/>
    <mergeCell ref="B28:B31"/>
    <mergeCell ref="B57:B60"/>
    <mergeCell ref="B61:B64"/>
    <mergeCell ref="B32:B35"/>
    <mergeCell ref="B36:B39"/>
    <mergeCell ref="S22:S23"/>
    <mergeCell ref="M22:M23"/>
    <mergeCell ref="N22:N23"/>
    <mergeCell ref="O22:O23"/>
    <mergeCell ref="Q22:Q23"/>
    <mergeCell ref="R22:R23"/>
    <mergeCell ref="L2:L3"/>
    <mergeCell ref="B12:B15"/>
    <mergeCell ref="B16:B19"/>
    <mergeCell ref="B4:B7"/>
    <mergeCell ref="B8:B11"/>
    <mergeCell ref="E2:E3"/>
    <mergeCell ref="F2:F3"/>
    <mergeCell ref="E22:E23"/>
    <mergeCell ref="F22:F23"/>
    <mergeCell ref="G22:G23"/>
    <mergeCell ref="G2:G3"/>
    <mergeCell ref="H2:H3"/>
    <mergeCell ref="I2:I3"/>
    <mergeCell ref="J2:J3"/>
    <mergeCell ref="S2:S3"/>
    <mergeCell ref="M2:M3"/>
    <mergeCell ref="N2:N3"/>
    <mergeCell ref="O2:O3"/>
    <mergeCell ref="E43:E44"/>
    <mergeCell ref="F43:F44"/>
    <mergeCell ref="G43:G44"/>
    <mergeCell ref="J43:J44"/>
    <mergeCell ref="K43:K44"/>
    <mergeCell ref="L43:L44"/>
    <mergeCell ref="P2:P3"/>
    <mergeCell ref="Q2:Q3"/>
    <mergeCell ref="R2:R3"/>
    <mergeCell ref="K2:K3"/>
    <mergeCell ref="J22:J23"/>
    <mergeCell ref="L22:L23"/>
    <mergeCell ref="Q43:Q44"/>
    <mergeCell ref="H43:H44"/>
    <mergeCell ref="P22:P23"/>
    <mergeCell ref="K22:K23"/>
    <mergeCell ref="M43:M44"/>
    <mergeCell ref="N43:N44"/>
    <mergeCell ref="O43:O44"/>
    <mergeCell ref="P43:P44"/>
    <mergeCell ref="I43:I44"/>
    <mergeCell ref="I22:I23"/>
    <mergeCell ref="H22:H23"/>
    <mergeCell ref="E55:E56"/>
    <mergeCell ref="F55:F56"/>
    <mergeCell ref="G55:G56"/>
    <mergeCell ref="H55:H56"/>
    <mergeCell ref="I55:I56"/>
    <mergeCell ref="J55:J56"/>
    <mergeCell ref="K55:K56"/>
    <mergeCell ref="S55:S56"/>
    <mergeCell ref="P55:P56"/>
    <mergeCell ref="Q55:Q56"/>
    <mergeCell ref="R55:R56"/>
    <mergeCell ref="L55:L56"/>
    <mergeCell ref="M55:M56"/>
    <mergeCell ref="N55:N56"/>
    <mergeCell ref="O55:O56"/>
    <mergeCell ref="J68:J69"/>
    <mergeCell ref="K68:K69"/>
    <mergeCell ref="L68:L69"/>
    <mergeCell ref="M68:M69"/>
    <mergeCell ref="N68:N69"/>
    <mergeCell ref="Q68:Q69"/>
    <mergeCell ref="R68:R69"/>
    <mergeCell ref="R43:R44"/>
    <mergeCell ref="S43:S44"/>
    <mergeCell ref="R136:R137"/>
    <mergeCell ref="S68:S69"/>
    <mergeCell ref="E80:E81"/>
    <mergeCell ref="F80:F81"/>
    <mergeCell ref="G80:G81"/>
    <mergeCell ref="H80:H81"/>
    <mergeCell ref="I80:I81"/>
    <mergeCell ref="K80:K81"/>
    <mergeCell ref="O68:O69"/>
    <mergeCell ref="R80:R81"/>
    <mergeCell ref="S80:S81"/>
    <mergeCell ref="N80:N81"/>
    <mergeCell ref="O80:O81"/>
    <mergeCell ref="P80:P81"/>
    <mergeCell ref="Q80:Q81"/>
    <mergeCell ref="M80:M81"/>
    <mergeCell ref="L80:L81"/>
    <mergeCell ref="J80:J81"/>
    <mergeCell ref="H68:H69"/>
    <mergeCell ref="E68:E69"/>
    <mergeCell ref="F68:F69"/>
    <mergeCell ref="G68:G69"/>
    <mergeCell ref="P68:P69"/>
    <mergeCell ref="I68:I69"/>
    <mergeCell ref="M146:M147"/>
    <mergeCell ref="N146:N147"/>
    <mergeCell ref="E146:E147"/>
    <mergeCell ref="F146:F147"/>
    <mergeCell ref="G146:G147"/>
    <mergeCell ref="H146:H147"/>
    <mergeCell ref="I146:I147"/>
    <mergeCell ref="S127:S128"/>
    <mergeCell ref="E136:E137"/>
    <mergeCell ref="F136:F137"/>
    <mergeCell ref="G136:G137"/>
    <mergeCell ref="H136:H137"/>
    <mergeCell ref="I136:I137"/>
    <mergeCell ref="J136:J137"/>
    <mergeCell ref="K136:K137"/>
    <mergeCell ref="L136:L137"/>
    <mergeCell ref="N127:N128"/>
    <mergeCell ref="M136:M137"/>
    <mergeCell ref="O136:O137"/>
    <mergeCell ref="P136:P137"/>
    <mergeCell ref="R127:R128"/>
    <mergeCell ref="O127:O128"/>
    <mergeCell ref="P127:P128"/>
    <mergeCell ref="Q127:Q128"/>
    <mergeCell ref="E151:E152"/>
    <mergeCell ref="F151:F152"/>
    <mergeCell ref="G151:G152"/>
    <mergeCell ref="H151:H152"/>
    <mergeCell ref="J151:J152"/>
    <mergeCell ref="K151:K152"/>
    <mergeCell ref="P151:P152"/>
    <mergeCell ref="Q151:Q152"/>
    <mergeCell ref="R151:R152"/>
    <mergeCell ref="I151:I152"/>
    <mergeCell ref="U157:U158"/>
    <mergeCell ref="Q162:Q163"/>
    <mergeCell ref="R162:R163"/>
    <mergeCell ref="S162:S163"/>
    <mergeCell ref="E162:E163"/>
    <mergeCell ref="F162:F163"/>
    <mergeCell ref="G162:G163"/>
    <mergeCell ref="H162:H163"/>
    <mergeCell ref="I162:I163"/>
    <mergeCell ref="J162:J163"/>
    <mergeCell ref="E157:E158"/>
    <mergeCell ref="F157:F158"/>
    <mergeCell ref="G157:G158"/>
    <mergeCell ref="H157:H158"/>
    <mergeCell ref="I157:I158"/>
    <mergeCell ref="R157:R158"/>
    <mergeCell ref="S157:S158"/>
    <mergeCell ref="J157:J158"/>
    <mergeCell ref="K157:K158"/>
    <mergeCell ref="L157:L158"/>
    <mergeCell ref="M157:M158"/>
    <mergeCell ref="N157:N158"/>
    <mergeCell ref="O157:O158"/>
    <mergeCell ref="K162:K163"/>
    <mergeCell ref="L162:L163"/>
    <mergeCell ref="M162:M163"/>
    <mergeCell ref="N162:N163"/>
    <mergeCell ref="O162:O163"/>
    <mergeCell ref="P162:P163"/>
    <mergeCell ref="P157:P158"/>
    <mergeCell ref="Q157:Q158"/>
    <mergeCell ref="T43:T44"/>
    <mergeCell ref="T68:T69"/>
    <mergeCell ref="T127:T128"/>
    <mergeCell ref="T146:T147"/>
    <mergeCell ref="T157:T158"/>
    <mergeCell ref="S136:S137"/>
    <mergeCell ref="Q146:Q147"/>
    <mergeCell ref="R146:R147"/>
    <mergeCell ref="S146:S147"/>
    <mergeCell ref="Q136:Q137"/>
    <mergeCell ref="S151:S152"/>
    <mergeCell ref="L151:L152"/>
    <mergeCell ref="M151:M152"/>
    <mergeCell ref="N151:N152"/>
    <mergeCell ref="O151:O152"/>
    <mergeCell ref="L146:L147"/>
    <mergeCell ref="N136:N137"/>
    <mergeCell ref="V2:V3"/>
    <mergeCell ref="W2:W3"/>
    <mergeCell ref="X2:X3"/>
    <mergeCell ref="Y2:Y3"/>
    <mergeCell ref="Z2:Z3"/>
    <mergeCell ref="AA2:AA3"/>
    <mergeCell ref="AB2:AB3"/>
    <mergeCell ref="AC2:AC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T2:T3"/>
    <mergeCell ref="U2:U3"/>
    <mergeCell ref="V43:V44"/>
    <mergeCell ref="W43:W44"/>
    <mergeCell ref="X43:X44"/>
    <mergeCell ref="Y43:Y44"/>
    <mergeCell ref="Z43:Z44"/>
    <mergeCell ref="AA43:AA44"/>
    <mergeCell ref="AB43:AB44"/>
    <mergeCell ref="AC43:AC44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U43:U44"/>
    <mergeCell ref="V68:V69"/>
    <mergeCell ref="W68:W69"/>
    <mergeCell ref="X68:X69"/>
    <mergeCell ref="Y68:Y69"/>
    <mergeCell ref="Z68:Z69"/>
    <mergeCell ref="AA68:AA69"/>
    <mergeCell ref="AB68:AB69"/>
    <mergeCell ref="AC68:AC69"/>
    <mergeCell ref="T80:T81"/>
    <mergeCell ref="U80:U81"/>
    <mergeCell ref="V80:V81"/>
    <mergeCell ref="W80:W81"/>
    <mergeCell ref="X80:X81"/>
    <mergeCell ref="Y80:Y81"/>
    <mergeCell ref="Z80:Z81"/>
    <mergeCell ref="AA80:AA81"/>
    <mergeCell ref="AB80:AB81"/>
    <mergeCell ref="AC80:AC81"/>
    <mergeCell ref="U68:U69"/>
    <mergeCell ref="V127:V128"/>
    <mergeCell ref="W127:W128"/>
    <mergeCell ref="X127:X128"/>
    <mergeCell ref="Y127:Y128"/>
    <mergeCell ref="Z127:Z128"/>
    <mergeCell ref="AA127:AA128"/>
    <mergeCell ref="AB127:AB128"/>
    <mergeCell ref="AC127:AC128"/>
    <mergeCell ref="T136:T137"/>
    <mergeCell ref="U136:U137"/>
    <mergeCell ref="V136:V137"/>
    <mergeCell ref="W136:W137"/>
    <mergeCell ref="X136:X137"/>
    <mergeCell ref="Y136:Y137"/>
    <mergeCell ref="Z136:Z137"/>
    <mergeCell ref="AA136:AA137"/>
    <mergeCell ref="AB136:AB137"/>
    <mergeCell ref="AC136:AC137"/>
    <mergeCell ref="U127:U128"/>
    <mergeCell ref="Y146:Y147"/>
    <mergeCell ref="Z146:Z147"/>
    <mergeCell ref="AA146:AA147"/>
    <mergeCell ref="AB146:AB147"/>
    <mergeCell ref="AC146:AC147"/>
    <mergeCell ref="T151:T152"/>
    <mergeCell ref="U151:U152"/>
    <mergeCell ref="V151:V152"/>
    <mergeCell ref="W151:W152"/>
    <mergeCell ref="X151:X152"/>
    <mergeCell ref="Y151:Y152"/>
    <mergeCell ref="Z151:Z152"/>
    <mergeCell ref="AA151:AA152"/>
    <mergeCell ref="AC151:AC152"/>
    <mergeCell ref="U146:U147"/>
    <mergeCell ref="B98:B109"/>
    <mergeCell ref="B111:B123"/>
    <mergeCell ref="AB162:AB163"/>
    <mergeCell ref="AC162:AC163"/>
    <mergeCell ref="AB157:AB158"/>
    <mergeCell ref="AC157:AC158"/>
    <mergeCell ref="T162:T163"/>
    <mergeCell ref="U162:U163"/>
    <mergeCell ref="V162:V163"/>
    <mergeCell ref="W162:W163"/>
    <mergeCell ref="V157:V158"/>
    <mergeCell ref="W157:W158"/>
    <mergeCell ref="X157:X158"/>
    <mergeCell ref="Y157:Y158"/>
    <mergeCell ref="X162:X163"/>
    <mergeCell ref="Y162:Y163"/>
    <mergeCell ref="Z162:Z163"/>
    <mergeCell ref="AA162:AA163"/>
    <mergeCell ref="AB151:AB152"/>
    <mergeCell ref="Z157:Z158"/>
    <mergeCell ref="AA157:AA158"/>
    <mergeCell ref="V146:V147"/>
    <mergeCell ref="W146:W147"/>
    <mergeCell ref="X146:X147"/>
  </mergeCells>
  <printOptions verticalCentered="1"/>
  <pageMargins left="0.2" right="0.15314960629921262" top="0.61" bottom="0.6" header="0.39000000000000007" footer="0.39000000000000007"/>
  <pageSetup fitToHeight="0" fitToWidth="1" horizontalDpi="600" verticalDpi="600" orientation="landscape" paperSize="9" scale="44" r:id="rId5"/>
  <headerFooter alignWithMargins="0">
    <oddFooter>&amp;L&amp;A &amp;P/2&amp;C30.9.2010</oddFooter>
  </headerFooter>
  <ignoredErrors>
    <ignoredError sqref="E160:AC165 E53" unlockedFormula="1"/>
  </ignoredErrors>
  <drawing r:id="rId3"/>
  <legacyDrawing r:id="rId2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4099" r:id="rId4" name="Button 3">
              <controlPr defaultSize="0" print="0" autoFill="0" autoPict="0" macro="[0]!GoToIntroduction">
                <anchor moveWithCells="1" sizeWithCells="1">
                  <from>
                    <xdr:col>27</xdr:col>
                    <xdr:colOff>22860</xdr:colOff>
                    <xdr:row>91</xdr:row>
                    <xdr:rowOff>22860</xdr:rowOff>
                  </from>
                  <to>
                    <xdr:col>29</xdr:col>
                    <xdr:colOff>22860</xdr:colOff>
                    <xdr:row>94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6">
    <pageSetUpPr fitToPage="1"/>
  </sheetPr>
  <dimension ref="A1:AC116"/>
  <sheetViews>
    <sheetView zoomScale="70" zoomScaleNormal="70" workbookViewId="0" topLeftCell="A1"/>
  </sheetViews>
  <sheetFormatPr defaultColWidth="9.140625" defaultRowHeight="12.75"/>
  <cols>
    <col min="1" max="1" width="2.7109375" style="397" customWidth="1"/>
    <col min="2" max="2" width="10.140625" style="397" customWidth="1"/>
    <col min="3" max="3" width="37.7109375" style="397" customWidth="1"/>
    <col min="4" max="4" width="18.140625" style="397" customWidth="1"/>
    <col min="5" max="5" width="11.140625" style="397" customWidth="1"/>
    <col min="6" max="19" width="10.7109375" style="397" customWidth="1"/>
    <col min="20" max="29" width="10.57421875" style="397" customWidth="1"/>
    <col min="30" max="33" width="7.140625" style="397" customWidth="1"/>
    <col min="34" max="16384" width="9.140625" style="397" customWidth="1"/>
  </cols>
  <sheetData>
    <row r="1" spans="2:7" ht="10.8" thickBot="1">
      <c r="B1" s="397" t="s">
        <v>1</v>
      </c>
      <c r="F1" s="398"/>
      <c r="G1" s="399"/>
    </row>
    <row r="2" spans="1:29" ht="13.2">
      <c r="A2" s="256"/>
      <c r="B2" s="105" t="s">
        <v>12</v>
      </c>
      <c r="C2" s="106" t="s">
        <v>148</v>
      </c>
      <c r="D2" s="453"/>
      <c r="E2" s="1064">
        <f>'1 Celkové investiční náklady'!G3</f>
        <v>2014</v>
      </c>
      <c r="F2" s="1064">
        <f aca="true" t="shared" si="0" ref="F2:S2">E2+1</f>
        <v>2015</v>
      </c>
      <c r="G2" s="1064">
        <f t="shared" si="0"/>
        <v>2016</v>
      </c>
      <c r="H2" s="1064">
        <f t="shared" si="0"/>
        <v>2017</v>
      </c>
      <c r="I2" s="1064">
        <f t="shared" si="0"/>
        <v>2018</v>
      </c>
      <c r="J2" s="1064">
        <f t="shared" si="0"/>
        <v>2019</v>
      </c>
      <c r="K2" s="1064">
        <f t="shared" si="0"/>
        <v>2020</v>
      </c>
      <c r="L2" s="1064">
        <f t="shared" si="0"/>
        <v>2021</v>
      </c>
      <c r="M2" s="1064">
        <f t="shared" si="0"/>
        <v>2022</v>
      </c>
      <c r="N2" s="1064">
        <f t="shared" si="0"/>
        <v>2023</v>
      </c>
      <c r="O2" s="1064">
        <f t="shared" si="0"/>
        <v>2024</v>
      </c>
      <c r="P2" s="1064">
        <f t="shared" si="0"/>
        <v>2025</v>
      </c>
      <c r="Q2" s="1064">
        <f t="shared" si="0"/>
        <v>2026</v>
      </c>
      <c r="R2" s="1064">
        <f t="shared" si="0"/>
        <v>2027</v>
      </c>
      <c r="S2" s="1064">
        <f t="shared" si="0"/>
        <v>2028</v>
      </c>
      <c r="T2" s="1064">
        <f aca="true" t="shared" si="1" ref="T2:AC2">S2+1</f>
        <v>2029</v>
      </c>
      <c r="U2" s="1064">
        <f t="shared" si="1"/>
        <v>2030</v>
      </c>
      <c r="V2" s="1064">
        <f t="shared" si="1"/>
        <v>2031</v>
      </c>
      <c r="W2" s="1064">
        <f t="shared" si="1"/>
        <v>2032</v>
      </c>
      <c r="X2" s="1064">
        <f t="shared" si="1"/>
        <v>2033</v>
      </c>
      <c r="Y2" s="1064">
        <f t="shared" si="1"/>
        <v>2034</v>
      </c>
      <c r="Z2" s="1064">
        <f t="shared" si="1"/>
        <v>2035</v>
      </c>
      <c r="AA2" s="1064">
        <f t="shared" si="1"/>
        <v>2036</v>
      </c>
      <c r="AB2" s="1064">
        <f t="shared" si="1"/>
        <v>2037</v>
      </c>
      <c r="AC2" s="1078">
        <f t="shared" si="1"/>
        <v>2038</v>
      </c>
    </row>
    <row r="3" spans="1:29" ht="13.8" thickBot="1">
      <c r="A3" s="256"/>
      <c r="B3" s="454" t="s">
        <v>9</v>
      </c>
      <c r="C3" s="455" t="s">
        <v>149</v>
      </c>
      <c r="D3" s="456" t="s">
        <v>74</v>
      </c>
      <c r="E3" s="1065"/>
      <c r="F3" s="1065"/>
      <c r="G3" s="1065"/>
      <c r="H3" s="1065"/>
      <c r="I3" s="1065"/>
      <c r="J3" s="1065"/>
      <c r="K3" s="1065"/>
      <c r="L3" s="1065"/>
      <c r="M3" s="1065"/>
      <c r="N3" s="1065"/>
      <c r="O3" s="1065"/>
      <c r="P3" s="1065"/>
      <c r="Q3" s="1065"/>
      <c r="R3" s="1065"/>
      <c r="S3" s="1065"/>
      <c r="T3" s="1065"/>
      <c r="U3" s="1065"/>
      <c r="V3" s="1065"/>
      <c r="W3" s="1065"/>
      <c r="X3" s="1065"/>
      <c r="Y3" s="1065"/>
      <c r="Z3" s="1065"/>
      <c r="AA3" s="1065"/>
      <c r="AB3" s="1065"/>
      <c r="AC3" s="1079"/>
    </row>
    <row r="4" spans="1:29" ht="12">
      <c r="A4" s="257"/>
      <c r="B4" s="1171" t="s">
        <v>134</v>
      </c>
      <c r="C4" s="678" t="s">
        <v>150</v>
      </c>
      <c r="D4" s="839">
        <f>SUM(E4:AC4,E12:AC12)</f>
        <v>0</v>
      </c>
      <c r="E4" s="15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21"/>
    </row>
    <row r="5" spans="1:29" ht="12">
      <c r="A5" s="257"/>
      <c r="B5" s="1172"/>
      <c r="C5" s="676" t="s">
        <v>196</v>
      </c>
      <c r="D5" s="840">
        <f>SUM(E5:AC5,E13:AC13)</f>
        <v>0</v>
      </c>
      <c r="E5" s="5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7"/>
    </row>
    <row r="6" spans="1:29" ht="12">
      <c r="A6" s="256"/>
      <c r="B6" s="1173" t="s">
        <v>135</v>
      </c>
      <c r="C6" s="458" t="s">
        <v>150</v>
      </c>
      <c r="D6" s="841">
        <f>SUM(E6:AC6,E14:AC14)</f>
        <v>0</v>
      </c>
      <c r="E6" s="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4"/>
    </row>
    <row r="7" spans="1:29" ht="12">
      <c r="A7" s="256"/>
      <c r="B7" s="1174"/>
      <c r="C7" s="676" t="s">
        <v>196</v>
      </c>
      <c r="D7" s="840">
        <f>SUM(E7:AC7,E15:AC15)</f>
        <v>0</v>
      </c>
      <c r="E7" s="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4"/>
    </row>
    <row r="8" spans="1:29" ht="12.6" thickBot="1">
      <c r="A8" s="256"/>
      <c r="B8" s="464"/>
      <c r="C8" s="465" t="s">
        <v>151</v>
      </c>
      <c r="D8" s="842">
        <f>SUM(E8:AC8,E16:AC16)</f>
        <v>0</v>
      </c>
      <c r="E8" s="470">
        <f>SUM(E4:E7)</f>
        <v>0</v>
      </c>
      <c r="F8" s="471">
        <f>SUM(F4:F7)</f>
        <v>0</v>
      </c>
      <c r="G8" s="471">
        <f aca="true" t="shared" si="2" ref="G8:R8">SUM(G4:G7)</f>
        <v>0</v>
      </c>
      <c r="H8" s="471">
        <f t="shared" si="2"/>
        <v>0</v>
      </c>
      <c r="I8" s="471">
        <f t="shared" si="2"/>
        <v>0</v>
      </c>
      <c r="J8" s="471">
        <f t="shared" si="2"/>
        <v>0</v>
      </c>
      <c r="K8" s="471">
        <f t="shared" si="2"/>
        <v>0</v>
      </c>
      <c r="L8" s="471">
        <f t="shared" si="2"/>
        <v>0</v>
      </c>
      <c r="M8" s="471">
        <f t="shared" si="2"/>
        <v>0</v>
      </c>
      <c r="N8" s="471">
        <f t="shared" si="2"/>
        <v>0</v>
      </c>
      <c r="O8" s="471">
        <f t="shared" si="2"/>
        <v>0</v>
      </c>
      <c r="P8" s="471">
        <f t="shared" si="2"/>
        <v>0</v>
      </c>
      <c r="Q8" s="471">
        <f t="shared" si="2"/>
        <v>0</v>
      </c>
      <c r="R8" s="471">
        <f t="shared" si="2"/>
        <v>0</v>
      </c>
      <c r="S8" s="471">
        <f>SUM(S4:S7)</f>
        <v>0</v>
      </c>
      <c r="T8" s="471">
        <f aca="true" t="shared" si="3" ref="T8:AC8">SUM(T4:T7)</f>
        <v>0</v>
      </c>
      <c r="U8" s="471">
        <f t="shared" si="3"/>
        <v>0</v>
      </c>
      <c r="V8" s="471">
        <f t="shared" si="3"/>
        <v>0</v>
      </c>
      <c r="W8" s="471">
        <f t="shared" si="3"/>
        <v>0</v>
      </c>
      <c r="X8" s="471">
        <f t="shared" si="3"/>
        <v>0</v>
      </c>
      <c r="Y8" s="471">
        <f t="shared" si="3"/>
        <v>0</v>
      </c>
      <c r="Z8" s="471">
        <f t="shared" si="3"/>
        <v>0</v>
      </c>
      <c r="AA8" s="471">
        <f t="shared" si="3"/>
        <v>0</v>
      </c>
      <c r="AB8" s="471">
        <f t="shared" si="3"/>
        <v>0</v>
      </c>
      <c r="AC8" s="490">
        <f t="shared" si="3"/>
        <v>0</v>
      </c>
    </row>
    <row r="9" spans="1:29" ht="10.8" thickBot="1">
      <c r="A9" s="256"/>
      <c r="B9" s="263"/>
      <c r="C9" s="256"/>
      <c r="D9" s="255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</row>
    <row r="10" spans="1:29" ht="13.2">
      <c r="A10" s="256"/>
      <c r="B10" s="105" t="s">
        <v>12</v>
      </c>
      <c r="C10" s="106" t="s">
        <v>148</v>
      </c>
      <c r="D10" s="473"/>
      <c r="E10" s="1066">
        <f>AC2+1</f>
        <v>2039</v>
      </c>
      <c r="F10" s="1064">
        <f aca="true" t="shared" si="4" ref="F10:S10">E10+1</f>
        <v>2040</v>
      </c>
      <c r="G10" s="1064">
        <f t="shared" si="4"/>
        <v>2041</v>
      </c>
      <c r="H10" s="1064">
        <f t="shared" si="4"/>
        <v>2042</v>
      </c>
      <c r="I10" s="1064">
        <f t="shared" si="4"/>
        <v>2043</v>
      </c>
      <c r="J10" s="1064">
        <f t="shared" si="4"/>
        <v>2044</v>
      </c>
      <c r="K10" s="1064">
        <f t="shared" si="4"/>
        <v>2045</v>
      </c>
      <c r="L10" s="1064">
        <f t="shared" si="4"/>
        <v>2046</v>
      </c>
      <c r="M10" s="1064">
        <f t="shared" si="4"/>
        <v>2047</v>
      </c>
      <c r="N10" s="1064">
        <f t="shared" si="4"/>
        <v>2048</v>
      </c>
      <c r="O10" s="1064">
        <f t="shared" si="4"/>
        <v>2049</v>
      </c>
      <c r="P10" s="1064">
        <f t="shared" si="4"/>
        <v>2050</v>
      </c>
      <c r="Q10" s="1064">
        <f t="shared" si="4"/>
        <v>2051</v>
      </c>
      <c r="R10" s="1064">
        <f t="shared" si="4"/>
        <v>2052</v>
      </c>
      <c r="S10" s="1064">
        <f t="shared" si="4"/>
        <v>2053</v>
      </c>
      <c r="T10" s="1064">
        <f aca="true" t="shared" si="5" ref="T10:AC10">S10+1</f>
        <v>2054</v>
      </c>
      <c r="U10" s="1064">
        <f t="shared" si="5"/>
        <v>2055</v>
      </c>
      <c r="V10" s="1064">
        <f t="shared" si="5"/>
        <v>2056</v>
      </c>
      <c r="W10" s="1064">
        <f t="shared" si="5"/>
        <v>2057</v>
      </c>
      <c r="X10" s="1064">
        <f t="shared" si="5"/>
        <v>2058</v>
      </c>
      <c r="Y10" s="1064">
        <f t="shared" si="5"/>
        <v>2059</v>
      </c>
      <c r="Z10" s="1064">
        <f t="shared" si="5"/>
        <v>2060</v>
      </c>
      <c r="AA10" s="1064">
        <f t="shared" si="5"/>
        <v>2061</v>
      </c>
      <c r="AB10" s="1064">
        <f t="shared" si="5"/>
        <v>2062</v>
      </c>
      <c r="AC10" s="1078">
        <f t="shared" si="5"/>
        <v>2063</v>
      </c>
    </row>
    <row r="11" spans="1:29" ht="13.8" thickBot="1">
      <c r="A11" s="256"/>
      <c r="B11" s="454" t="s">
        <v>11</v>
      </c>
      <c r="C11" s="455" t="s">
        <v>76</v>
      </c>
      <c r="D11" s="474"/>
      <c r="E11" s="1067"/>
      <c r="F11" s="1065"/>
      <c r="G11" s="1065"/>
      <c r="H11" s="1065"/>
      <c r="I11" s="1065"/>
      <c r="J11" s="1065"/>
      <c r="K11" s="1065"/>
      <c r="L11" s="1065"/>
      <c r="M11" s="1065"/>
      <c r="N11" s="1065"/>
      <c r="O11" s="1065"/>
      <c r="P11" s="1065"/>
      <c r="Q11" s="1065"/>
      <c r="R11" s="1065"/>
      <c r="S11" s="1065"/>
      <c r="T11" s="1065"/>
      <c r="U11" s="1065"/>
      <c r="V11" s="1065"/>
      <c r="W11" s="1065"/>
      <c r="X11" s="1065"/>
      <c r="Y11" s="1065"/>
      <c r="Z11" s="1065"/>
      <c r="AA11" s="1065"/>
      <c r="AB11" s="1065"/>
      <c r="AC11" s="1079"/>
    </row>
    <row r="12" spans="1:29" ht="11.4">
      <c r="A12" s="256"/>
      <c r="B12" s="1171" t="s">
        <v>134</v>
      </c>
      <c r="C12" s="678" t="s">
        <v>150</v>
      </c>
      <c r="D12" s="475"/>
      <c r="E12" s="265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59"/>
    </row>
    <row r="13" spans="1:29" ht="11.4">
      <c r="A13" s="256"/>
      <c r="B13" s="1172"/>
      <c r="C13" s="676" t="s">
        <v>196</v>
      </c>
      <c r="D13" s="479"/>
      <c r="E13" s="269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62"/>
    </row>
    <row r="14" spans="1:29" ht="11.4">
      <c r="A14" s="256"/>
      <c r="B14" s="1173" t="s">
        <v>135</v>
      </c>
      <c r="C14" s="458" t="s">
        <v>150</v>
      </c>
      <c r="D14" s="477"/>
      <c r="E14" s="267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1"/>
    </row>
    <row r="15" spans="1:29" ht="11.4">
      <c r="A15" s="256"/>
      <c r="B15" s="1174"/>
      <c r="C15" s="676" t="s">
        <v>196</v>
      </c>
      <c r="D15" s="479"/>
      <c r="E15" s="269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62"/>
    </row>
    <row r="16" spans="1:29" ht="12.6" thickBot="1">
      <c r="A16" s="271"/>
      <c r="B16" s="464"/>
      <c r="C16" s="465" t="s">
        <v>151</v>
      </c>
      <c r="D16" s="481"/>
      <c r="E16" s="482">
        <f>SUM(E12:E15)</f>
        <v>0</v>
      </c>
      <c r="F16" s="483">
        <f>SUM(F12:F15)</f>
        <v>0</v>
      </c>
      <c r="G16" s="483">
        <f aca="true" t="shared" si="6" ref="G16:R16">SUM(G12:G15)</f>
        <v>0</v>
      </c>
      <c r="H16" s="483">
        <f t="shared" si="6"/>
        <v>0</v>
      </c>
      <c r="I16" s="483">
        <f t="shared" si="6"/>
        <v>0</v>
      </c>
      <c r="J16" s="483">
        <f t="shared" si="6"/>
        <v>0</v>
      </c>
      <c r="K16" s="483">
        <f t="shared" si="6"/>
        <v>0</v>
      </c>
      <c r="L16" s="483">
        <f t="shared" si="6"/>
        <v>0</v>
      </c>
      <c r="M16" s="483">
        <f t="shared" si="6"/>
        <v>0</v>
      </c>
      <c r="N16" s="483">
        <f t="shared" si="6"/>
        <v>0</v>
      </c>
      <c r="O16" s="483">
        <f t="shared" si="6"/>
        <v>0</v>
      </c>
      <c r="P16" s="483">
        <f t="shared" si="6"/>
        <v>0</v>
      </c>
      <c r="Q16" s="483">
        <f t="shared" si="6"/>
        <v>0</v>
      </c>
      <c r="R16" s="483">
        <f t="shared" si="6"/>
        <v>0</v>
      </c>
      <c r="S16" s="483">
        <f>SUM(S12:S15)</f>
        <v>0</v>
      </c>
      <c r="T16" s="483">
        <f aca="true" t="shared" si="7" ref="T16:AC16">SUM(T12:T15)</f>
        <v>0</v>
      </c>
      <c r="U16" s="483">
        <f t="shared" si="7"/>
        <v>0</v>
      </c>
      <c r="V16" s="483">
        <f t="shared" si="7"/>
        <v>0</v>
      </c>
      <c r="W16" s="483">
        <f t="shared" si="7"/>
        <v>0</v>
      </c>
      <c r="X16" s="483">
        <f t="shared" si="7"/>
        <v>0</v>
      </c>
      <c r="Y16" s="483">
        <f t="shared" si="7"/>
        <v>0</v>
      </c>
      <c r="Z16" s="483">
        <f t="shared" si="7"/>
        <v>0</v>
      </c>
      <c r="AA16" s="483">
        <f t="shared" si="7"/>
        <v>0</v>
      </c>
      <c r="AB16" s="483">
        <f t="shared" si="7"/>
        <v>0</v>
      </c>
      <c r="AC16" s="472">
        <f t="shared" si="7"/>
        <v>0</v>
      </c>
    </row>
    <row r="17" spans="1:29" ht="12.75">
      <c r="A17" s="271"/>
      <c r="B17" s="272"/>
      <c r="C17" s="271"/>
      <c r="D17" s="255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</row>
    <row r="18" spans="1:29" ht="10.8" thickBot="1">
      <c r="A18" s="256"/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</row>
    <row r="19" spans="1:29" ht="13.2">
      <c r="A19" s="256"/>
      <c r="B19" s="484" t="s">
        <v>35</v>
      </c>
      <c r="C19" s="485" t="s">
        <v>148</v>
      </c>
      <c r="D19" s="486"/>
      <c r="E19" s="1068">
        <f>E2</f>
        <v>2014</v>
      </c>
      <c r="F19" s="1068">
        <f aca="true" t="shared" si="8" ref="F19:S19">E19+1</f>
        <v>2015</v>
      </c>
      <c r="G19" s="1068">
        <f t="shared" si="8"/>
        <v>2016</v>
      </c>
      <c r="H19" s="1068">
        <f t="shared" si="8"/>
        <v>2017</v>
      </c>
      <c r="I19" s="1068">
        <f t="shared" si="8"/>
        <v>2018</v>
      </c>
      <c r="J19" s="1068">
        <f t="shared" si="8"/>
        <v>2019</v>
      </c>
      <c r="K19" s="1068">
        <f t="shared" si="8"/>
        <v>2020</v>
      </c>
      <c r="L19" s="1068">
        <f t="shared" si="8"/>
        <v>2021</v>
      </c>
      <c r="M19" s="1068">
        <f t="shared" si="8"/>
        <v>2022</v>
      </c>
      <c r="N19" s="1068">
        <f t="shared" si="8"/>
        <v>2023</v>
      </c>
      <c r="O19" s="1068">
        <f t="shared" si="8"/>
        <v>2024</v>
      </c>
      <c r="P19" s="1068">
        <f t="shared" si="8"/>
        <v>2025</v>
      </c>
      <c r="Q19" s="1068">
        <f t="shared" si="8"/>
        <v>2026</v>
      </c>
      <c r="R19" s="1068">
        <f t="shared" si="8"/>
        <v>2027</v>
      </c>
      <c r="S19" s="1068">
        <f t="shared" si="8"/>
        <v>2028</v>
      </c>
      <c r="T19" s="1068">
        <f aca="true" t="shared" si="9" ref="T19:AC19">S19+1</f>
        <v>2029</v>
      </c>
      <c r="U19" s="1068">
        <f t="shared" si="9"/>
        <v>2030</v>
      </c>
      <c r="V19" s="1068">
        <f t="shared" si="9"/>
        <v>2031</v>
      </c>
      <c r="W19" s="1068">
        <f t="shared" si="9"/>
        <v>2032</v>
      </c>
      <c r="X19" s="1068">
        <f t="shared" si="9"/>
        <v>2033</v>
      </c>
      <c r="Y19" s="1068">
        <f t="shared" si="9"/>
        <v>2034</v>
      </c>
      <c r="Z19" s="1068">
        <f t="shared" si="9"/>
        <v>2035</v>
      </c>
      <c r="AA19" s="1068">
        <f t="shared" si="9"/>
        <v>2036</v>
      </c>
      <c r="AB19" s="1068">
        <f t="shared" si="9"/>
        <v>2037</v>
      </c>
      <c r="AC19" s="1076">
        <f t="shared" si="9"/>
        <v>2038</v>
      </c>
    </row>
    <row r="20" spans="1:29" ht="13.8" thickBot="1">
      <c r="A20" s="256"/>
      <c r="B20" s="487" t="s">
        <v>9</v>
      </c>
      <c r="C20" s="488" t="s">
        <v>81</v>
      </c>
      <c r="D20" s="489" t="s">
        <v>74</v>
      </c>
      <c r="E20" s="1069"/>
      <c r="F20" s="1069"/>
      <c r="G20" s="1069"/>
      <c r="H20" s="1069"/>
      <c r="I20" s="1069"/>
      <c r="J20" s="1069"/>
      <c r="K20" s="1069"/>
      <c r="L20" s="1069"/>
      <c r="M20" s="1069"/>
      <c r="N20" s="1069"/>
      <c r="O20" s="1069"/>
      <c r="P20" s="1069"/>
      <c r="Q20" s="1069"/>
      <c r="R20" s="1069"/>
      <c r="S20" s="1069"/>
      <c r="T20" s="1069"/>
      <c r="U20" s="1069"/>
      <c r="V20" s="1069"/>
      <c r="W20" s="1069"/>
      <c r="X20" s="1069"/>
      <c r="Y20" s="1069"/>
      <c r="Z20" s="1069"/>
      <c r="AA20" s="1069"/>
      <c r="AB20" s="1069"/>
      <c r="AC20" s="1077"/>
    </row>
    <row r="21" spans="1:29" ht="12">
      <c r="A21" s="257"/>
      <c r="B21" s="1171" t="s">
        <v>134</v>
      </c>
      <c r="C21" s="678" t="s">
        <v>150</v>
      </c>
      <c r="D21" s="839">
        <f>SUM(E21:AC21,E29:AC29)</f>
        <v>0</v>
      </c>
      <c r="E21" s="15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21"/>
    </row>
    <row r="22" spans="1:29" ht="12">
      <c r="A22" s="257"/>
      <c r="B22" s="1172"/>
      <c r="C22" s="676" t="s">
        <v>196</v>
      </c>
      <c r="D22" s="840">
        <f>SUM(E22:AC22,E30:AC30)</f>
        <v>0</v>
      </c>
      <c r="E22" s="5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7"/>
    </row>
    <row r="23" spans="1:29" ht="12">
      <c r="A23" s="256"/>
      <c r="B23" s="1173" t="s">
        <v>135</v>
      </c>
      <c r="C23" s="458" t="s">
        <v>150</v>
      </c>
      <c r="D23" s="841">
        <f>SUM(E23:AC23,E31:AC31)</f>
        <v>0</v>
      </c>
      <c r="E23" s="2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4"/>
    </row>
    <row r="24" spans="1:29" ht="12">
      <c r="A24" s="256"/>
      <c r="B24" s="1174"/>
      <c r="C24" s="676" t="s">
        <v>196</v>
      </c>
      <c r="D24" s="840">
        <f>SUM(E24:AC24,E32:AC32)</f>
        <v>0</v>
      </c>
      <c r="E24" s="2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4"/>
    </row>
    <row r="25" spans="1:29" ht="12.6" thickBot="1">
      <c r="A25" s="256"/>
      <c r="B25" s="464"/>
      <c r="C25" s="465" t="s">
        <v>151</v>
      </c>
      <c r="D25" s="842">
        <f>SUM(E25:AC25,E33:AC33)</f>
        <v>0</v>
      </c>
      <c r="E25" s="470">
        <f>SUM(E21:E24)</f>
        <v>0</v>
      </c>
      <c r="F25" s="471">
        <f>SUM(F21:F24)</f>
        <v>0</v>
      </c>
      <c r="G25" s="471">
        <f aca="true" t="shared" si="10" ref="G25:R25">SUM(G21:G24)</f>
        <v>0</v>
      </c>
      <c r="H25" s="471">
        <f t="shared" si="10"/>
        <v>0</v>
      </c>
      <c r="I25" s="471">
        <f t="shared" si="10"/>
        <v>0</v>
      </c>
      <c r="J25" s="471">
        <f t="shared" si="10"/>
        <v>0</v>
      </c>
      <c r="K25" s="471">
        <f t="shared" si="10"/>
        <v>0</v>
      </c>
      <c r="L25" s="471">
        <f t="shared" si="10"/>
        <v>0</v>
      </c>
      <c r="M25" s="471">
        <f t="shared" si="10"/>
        <v>0</v>
      </c>
      <c r="N25" s="471">
        <f t="shared" si="10"/>
        <v>0</v>
      </c>
      <c r="O25" s="471">
        <f t="shared" si="10"/>
        <v>0</v>
      </c>
      <c r="P25" s="471">
        <f t="shared" si="10"/>
        <v>0</v>
      </c>
      <c r="Q25" s="471">
        <f t="shared" si="10"/>
        <v>0</v>
      </c>
      <c r="R25" s="471">
        <f t="shared" si="10"/>
        <v>0</v>
      </c>
      <c r="S25" s="471">
        <f>SUM(S21:S24)</f>
        <v>0</v>
      </c>
      <c r="T25" s="471">
        <f aca="true" t="shared" si="11" ref="T25:AC25">SUM(T21:T24)</f>
        <v>0</v>
      </c>
      <c r="U25" s="471">
        <f t="shared" si="11"/>
        <v>0</v>
      </c>
      <c r="V25" s="471">
        <f t="shared" si="11"/>
        <v>0</v>
      </c>
      <c r="W25" s="471">
        <f t="shared" si="11"/>
        <v>0</v>
      </c>
      <c r="X25" s="471">
        <f t="shared" si="11"/>
        <v>0</v>
      </c>
      <c r="Y25" s="471">
        <f t="shared" si="11"/>
        <v>0</v>
      </c>
      <c r="Z25" s="471">
        <f t="shared" si="11"/>
        <v>0</v>
      </c>
      <c r="AA25" s="471">
        <f t="shared" si="11"/>
        <v>0</v>
      </c>
      <c r="AB25" s="471">
        <f t="shared" si="11"/>
        <v>0</v>
      </c>
      <c r="AC25" s="490">
        <f t="shared" si="11"/>
        <v>0</v>
      </c>
    </row>
    <row r="26" spans="1:29" ht="10.8" thickBot="1">
      <c r="A26" s="256"/>
      <c r="B26" s="274"/>
      <c r="C26" s="256"/>
      <c r="D26" s="255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</row>
    <row r="27" spans="1:29" ht="13.2">
      <c r="A27" s="256"/>
      <c r="B27" s="484" t="s">
        <v>35</v>
      </c>
      <c r="C27" s="485" t="s">
        <v>148</v>
      </c>
      <c r="D27" s="491"/>
      <c r="E27" s="1084">
        <f>AC19+1</f>
        <v>2039</v>
      </c>
      <c r="F27" s="1068">
        <f aca="true" t="shared" si="12" ref="F27:S27">E27+1</f>
        <v>2040</v>
      </c>
      <c r="G27" s="1068">
        <f t="shared" si="12"/>
        <v>2041</v>
      </c>
      <c r="H27" s="1068">
        <f t="shared" si="12"/>
        <v>2042</v>
      </c>
      <c r="I27" s="1068">
        <f t="shared" si="12"/>
        <v>2043</v>
      </c>
      <c r="J27" s="1068">
        <f t="shared" si="12"/>
        <v>2044</v>
      </c>
      <c r="K27" s="1068">
        <f t="shared" si="12"/>
        <v>2045</v>
      </c>
      <c r="L27" s="1068">
        <f t="shared" si="12"/>
        <v>2046</v>
      </c>
      <c r="M27" s="1068">
        <f t="shared" si="12"/>
        <v>2047</v>
      </c>
      <c r="N27" s="1068">
        <f t="shared" si="12"/>
        <v>2048</v>
      </c>
      <c r="O27" s="1068">
        <f t="shared" si="12"/>
        <v>2049</v>
      </c>
      <c r="P27" s="1068">
        <f t="shared" si="12"/>
        <v>2050</v>
      </c>
      <c r="Q27" s="1068">
        <f t="shared" si="12"/>
        <v>2051</v>
      </c>
      <c r="R27" s="1068">
        <f t="shared" si="12"/>
        <v>2052</v>
      </c>
      <c r="S27" s="1068">
        <f t="shared" si="12"/>
        <v>2053</v>
      </c>
      <c r="T27" s="1068">
        <f aca="true" t="shared" si="13" ref="T27:AC27">S27+1</f>
        <v>2054</v>
      </c>
      <c r="U27" s="1068">
        <f t="shared" si="13"/>
        <v>2055</v>
      </c>
      <c r="V27" s="1068">
        <f t="shared" si="13"/>
        <v>2056</v>
      </c>
      <c r="W27" s="1068">
        <f t="shared" si="13"/>
        <v>2057</v>
      </c>
      <c r="X27" s="1068">
        <f t="shared" si="13"/>
        <v>2058</v>
      </c>
      <c r="Y27" s="1068">
        <f t="shared" si="13"/>
        <v>2059</v>
      </c>
      <c r="Z27" s="1068">
        <f t="shared" si="13"/>
        <v>2060</v>
      </c>
      <c r="AA27" s="1068">
        <f t="shared" si="13"/>
        <v>2061</v>
      </c>
      <c r="AB27" s="1068">
        <f t="shared" si="13"/>
        <v>2062</v>
      </c>
      <c r="AC27" s="1076">
        <f t="shared" si="13"/>
        <v>2063</v>
      </c>
    </row>
    <row r="28" spans="1:29" ht="13.8" thickBot="1">
      <c r="A28" s="256"/>
      <c r="B28" s="487" t="s">
        <v>11</v>
      </c>
      <c r="C28" s="488" t="s">
        <v>81</v>
      </c>
      <c r="D28" s="492"/>
      <c r="E28" s="1085">
        <f>S20+1</f>
        <v>1</v>
      </c>
      <c r="F28" s="1069"/>
      <c r="G28" s="1069"/>
      <c r="H28" s="1069"/>
      <c r="I28" s="1069"/>
      <c r="J28" s="1069"/>
      <c r="K28" s="1069"/>
      <c r="L28" s="1069"/>
      <c r="M28" s="1069"/>
      <c r="N28" s="1069"/>
      <c r="O28" s="1069"/>
      <c r="P28" s="1069"/>
      <c r="Q28" s="1069"/>
      <c r="R28" s="1069"/>
      <c r="S28" s="1069"/>
      <c r="T28" s="1069"/>
      <c r="U28" s="1069"/>
      <c r="V28" s="1069"/>
      <c r="W28" s="1069"/>
      <c r="X28" s="1069"/>
      <c r="Y28" s="1069"/>
      <c r="Z28" s="1069"/>
      <c r="AA28" s="1069"/>
      <c r="AB28" s="1069"/>
      <c r="AC28" s="1077"/>
    </row>
    <row r="29" spans="1:29" ht="11.4">
      <c r="A29" s="256"/>
      <c r="B29" s="1171" t="s">
        <v>134</v>
      </c>
      <c r="C29" s="678" t="s">
        <v>150</v>
      </c>
      <c r="D29" s="475"/>
      <c r="E29" s="265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59"/>
    </row>
    <row r="30" spans="1:29" ht="11.4">
      <c r="A30" s="256"/>
      <c r="B30" s="1172"/>
      <c r="C30" s="676" t="s">
        <v>196</v>
      </c>
      <c r="D30" s="479"/>
      <c r="E30" s="269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62"/>
    </row>
    <row r="31" spans="1:29" ht="11.4">
      <c r="A31" s="256"/>
      <c r="B31" s="1173" t="s">
        <v>135</v>
      </c>
      <c r="C31" s="458" t="s">
        <v>150</v>
      </c>
      <c r="D31" s="477"/>
      <c r="E31" s="267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1"/>
    </row>
    <row r="32" spans="1:29" ht="11.4">
      <c r="A32" s="256"/>
      <c r="B32" s="1174"/>
      <c r="C32" s="676" t="s">
        <v>196</v>
      </c>
      <c r="D32" s="479"/>
      <c r="E32" s="269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62"/>
    </row>
    <row r="33" spans="1:29" ht="12.6" thickBot="1">
      <c r="A33" s="271"/>
      <c r="B33" s="464"/>
      <c r="C33" s="465" t="s">
        <v>151</v>
      </c>
      <c r="D33" s="481"/>
      <c r="E33" s="482">
        <f>SUM(E29:E32)</f>
        <v>0</v>
      </c>
      <c r="F33" s="483">
        <f>SUM(F29:F32)</f>
        <v>0</v>
      </c>
      <c r="G33" s="483">
        <f aca="true" t="shared" si="14" ref="G33:R33">SUM(G29:G32)</f>
        <v>0</v>
      </c>
      <c r="H33" s="483">
        <f t="shared" si="14"/>
        <v>0</v>
      </c>
      <c r="I33" s="483">
        <f t="shared" si="14"/>
        <v>0</v>
      </c>
      <c r="J33" s="483">
        <f t="shared" si="14"/>
        <v>0</v>
      </c>
      <c r="K33" s="483">
        <f t="shared" si="14"/>
        <v>0</v>
      </c>
      <c r="L33" s="483">
        <f t="shared" si="14"/>
        <v>0</v>
      </c>
      <c r="M33" s="483">
        <f t="shared" si="14"/>
        <v>0</v>
      </c>
      <c r="N33" s="483">
        <f t="shared" si="14"/>
        <v>0</v>
      </c>
      <c r="O33" s="483">
        <f t="shared" si="14"/>
        <v>0</v>
      </c>
      <c r="P33" s="483">
        <f t="shared" si="14"/>
        <v>0</v>
      </c>
      <c r="Q33" s="483">
        <f t="shared" si="14"/>
        <v>0</v>
      </c>
      <c r="R33" s="483">
        <f t="shared" si="14"/>
        <v>0</v>
      </c>
      <c r="S33" s="483">
        <f>SUM(S29:S32)</f>
        <v>0</v>
      </c>
      <c r="T33" s="483">
        <f aca="true" t="shared" si="15" ref="T33:AC33">SUM(T29:T32)</f>
        <v>0</v>
      </c>
      <c r="U33" s="483">
        <f t="shared" si="15"/>
        <v>0</v>
      </c>
      <c r="V33" s="483">
        <f t="shared" si="15"/>
        <v>0</v>
      </c>
      <c r="W33" s="483">
        <f t="shared" si="15"/>
        <v>0</v>
      </c>
      <c r="X33" s="483">
        <f t="shared" si="15"/>
        <v>0</v>
      </c>
      <c r="Y33" s="483">
        <f t="shared" si="15"/>
        <v>0</v>
      </c>
      <c r="Z33" s="483">
        <f t="shared" si="15"/>
        <v>0</v>
      </c>
      <c r="AA33" s="483">
        <f t="shared" si="15"/>
        <v>0</v>
      </c>
      <c r="AB33" s="483">
        <f t="shared" si="15"/>
        <v>0</v>
      </c>
      <c r="AC33" s="472">
        <f t="shared" si="15"/>
        <v>0</v>
      </c>
    </row>
    <row r="34" spans="1:29" ht="12.75">
      <c r="A34" s="271"/>
      <c r="B34" s="272"/>
      <c r="C34" s="271"/>
      <c r="D34" s="255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</row>
    <row r="35" spans="1:29" ht="10.8" thickBot="1">
      <c r="A35" s="256"/>
      <c r="B35" s="272"/>
      <c r="C35" s="254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</row>
    <row r="36" spans="1:29" ht="13.2">
      <c r="A36" s="256"/>
      <c r="B36" s="493" t="s">
        <v>4</v>
      </c>
      <c r="C36" s="494" t="s">
        <v>152</v>
      </c>
      <c r="D36" s="495"/>
      <c r="E36" s="1095">
        <f>E2</f>
        <v>2014</v>
      </c>
      <c r="F36" s="1070">
        <f aca="true" t="shared" si="16" ref="F36:S36">E36+1</f>
        <v>2015</v>
      </c>
      <c r="G36" s="1070">
        <f t="shared" si="16"/>
        <v>2016</v>
      </c>
      <c r="H36" s="1070">
        <f t="shared" si="16"/>
        <v>2017</v>
      </c>
      <c r="I36" s="1070">
        <f t="shared" si="16"/>
        <v>2018</v>
      </c>
      <c r="J36" s="1070">
        <f t="shared" si="16"/>
        <v>2019</v>
      </c>
      <c r="K36" s="1070">
        <f t="shared" si="16"/>
        <v>2020</v>
      </c>
      <c r="L36" s="1070">
        <f t="shared" si="16"/>
        <v>2021</v>
      </c>
      <c r="M36" s="1070">
        <f t="shared" si="16"/>
        <v>2022</v>
      </c>
      <c r="N36" s="1070">
        <f t="shared" si="16"/>
        <v>2023</v>
      </c>
      <c r="O36" s="1070">
        <f t="shared" si="16"/>
        <v>2024</v>
      </c>
      <c r="P36" s="1070">
        <f t="shared" si="16"/>
        <v>2025</v>
      </c>
      <c r="Q36" s="1070">
        <f t="shared" si="16"/>
        <v>2026</v>
      </c>
      <c r="R36" s="1070">
        <f t="shared" si="16"/>
        <v>2027</v>
      </c>
      <c r="S36" s="1070">
        <f t="shared" si="16"/>
        <v>2028</v>
      </c>
      <c r="T36" s="1070">
        <f aca="true" t="shared" si="17" ref="T36:AC36">S36+1</f>
        <v>2029</v>
      </c>
      <c r="U36" s="1070">
        <f t="shared" si="17"/>
        <v>2030</v>
      </c>
      <c r="V36" s="1070">
        <f t="shared" si="17"/>
        <v>2031</v>
      </c>
      <c r="W36" s="1070">
        <f t="shared" si="17"/>
        <v>2032</v>
      </c>
      <c r="X36" s="1070">
        <f t="shared" si="17"/>
        <v>2033</v>
      </c>
      <c r="Y36" s="1070">
        <f t="shared" si="17"/>
        <v>2034</v>
      </c>
      <c r="Z36" s="1070">
        <f t="shared" si="17"/>
        <v>2035</v>
      </c>
      <c r="AA36" s="1070">
        <f t="shared" si="17"/>
        <v>2036</v>
      </c>
      <c r="AB36" s="1070">
        <f t="shared" si="17"/>
        <v>2037</v>
      </c>
      <c r="AC36" s="1072">
        <f t="shared" si="17"/>
        <v>2038</v>
      </c>
    </row>
    <row r="37" spans="1:29" ht="13.8" thickBot="1">
      <c r="A37" s="256"/>
      <c r="B37" s="496" t="s">
        <v>9</v>
      </c>
      <c r="C37" s="497"/>
      <c r="D37" s="498" t="s">
        <v>74</v>
      </c>
      <c r="E37" s="1096"/>
      <c r="F37" s="1071"/>
      <c r="G37" s="1071"/>
      <c r="H37" s="1071"/>
      <c r="I37" s="1071"/>
      <c r="J37" s="1071"/>
      <c r="K37" s="1071"/>
      <c r="L37" s="1071"/>
      <c r="M37" s="1071"/>
      <c r="N37" s="1071"/>
      <c r="O37" s="1071"/>
      <c r="P37" s="1071"/>
      <c r="Q37" s="1071"/>
      <c r="R37" s="1071"/>
      <c r="S37" s="1071"/>
      <c r="T37" s="1071"/>
      <c r="U37" s="1071"/>
      <c r="V37" s="1071"/>
      <c r="W37" s="1071"/>
      <c r="X37" s="1071"/>
      <c r="Y37" s="1071"/>
      <c r="Z37" s="1071"/>
      <c r="AA37" s="1071"/>
      <c r="AB37" s="1071"/>
      <c r="AC37" s="1073"/>
    </row>
    <row r="38" spans="1:29" ht="12">
      <c r="A38" s="275"/>
      <c r="B38" s="1171" t="s">
        <v>134</v>
      </c>
      <c r="C38" s="678" t="s">
        <v>150</v>
      </c>
      <c r="D38" s="839">
        <f>SUM(E38:AC38,E46:AC46)</f>
        <v>0</v>
      </c>
      <c r="E38" s="843">
        <f>E21-E4</f>
        <v>0</v>
      </c>
      <c r="F38" s="844">
        <f aca="true" t="shared" si="18" ref="F38:S38">F21-F4</f>
        <v>0</v>
      </c>
      <c r="G38" s="844">
        <f t="shared" si="18"/>
        <v>0</v>
      </c>
      <c r="H38" s="844">
        <f t="shared" si="18"/>
        <v>0</v>
      </c>
      <c r="I38" s="844">
        <f t="shared" si="18"/>
        <v>0</v>
      </c>
      <c r="J38" s="844">
        <f t="shared" si="18"/>
        <v>0</v>
      </c>
      <c r="K38" s="844">
        <f t="shared" si="18"/>
        <v>0</v>
      </c>
      <c r="L38" s="844">
        <f t="shared" si="18"/>
        <v>0</v>
      </c>
      <c r="M38" s="844">
        <f t="shared" si="18"/>
        <v>0</v>
      </c>
      <c r="N38" s="844">
        <f t="shared" si="18"/>
        <v>0</v>
      </c>
      <c r="O38" s="844">
        <f t="shared" si="18"/>
        <v>0</v>
      </c>
      <c r="P38" s="844">
        <f t="shared" si="18"/>
        <v>0</v>
      </c>
      <c r="Q38" s="844">
        <f t="shared" si="18"/>
        <v>0</v>
      </c>
      <c r="R38" s="844">
        <f t="shared" si="18"/>
        <v>0</v>
      </c>
      <c r="S38" s="844">
        <f t="shared" si="18"/>
        <v>0</v>
      </c>
      <c r="T38" s="844">
        <f aca="true" t="shared" si="19" ref="T38:AC38">T21-T4</f>
        <v>0</v>
      </c>
      <c r="U38" s="844">
        <f t="shared" si="19"/>
        <v>0</v>
      </c>
      <c r="V38" s="844">
        <f t="shared" si="19"/>
        <v>0</v>
      </c>
      <c r="W38" s="844">
        <f t="shared" si="19"/>
        <v>0</v>
      </c>
      <c r="X38" s="844">
        <f t="shared" si="19"/>
        <v>0</v>
      </c>
      <c r="Y38" s="844">
        <f t="shared" si="19"/>
        <v>0</v>
      </c>
      <c r="Z38" s="844">
        <f t="shared" si="19"/>
        <v>0</v>
      </c>
      <c r="AA38" s="844">
        <f t="shared" si="19"/>
        <v>0</v>
      </c>
      <c r="AB38" s="844">
        <f t="shared" si="19"/>
        <v>0</v>
      </c>
      <c r="AC38" s="845">
        <f t="shared" si="19"/>
        <v>0</v>
      </c>
    </row>
    <row r="39" spans="1:29" ht="12">
      <c r="A39" s="275"/>
      <c r="B39" s="1172"/>
      <c r="C39" s="676" t="s">
        <v>196</v>
      </c>
      <c r="D39" s="840">
        <f>SUM(E39:AC39,E47:AC47)</f>
        <v>0</v>
      </c>
      <c r="E39" s="846">
        <f aca="true" t="shared" si="20" ref="E39:S39">E22-E5</f>
        <v>0</v>
      </c>
      <c r="F39" s="847">
        <f t="shared" si="20"/>
        <v>0</v>
      </c>
      <c r="G39" s="847">
        <f t="shared" si="20"/>
        <v>0</v>
      </c>
      <c r="H39" s="847">
        <f t="shared" si="20"/>
        <v>0</v>
      </c>
      <c r="I39" s="847">
        <f t="shared" si="20"/>
        <v>0</v>
      </c>
      <c r="J39" s="847">
        <f t="shared" si="20"/>
        <v>0</v>
      </c>
      <c r="K39" s="847">
        <f t="shared" si="20"/>
        <v>0</v>
      </c>
      <c r="L39" s="847">
        <f t="shared" si="20"/>
        <v>0</v>
      </c>
      <c r="M39" s="847">
        <f t="shared" si="20"/>
        <v>0</v>
      </c>
      <c r="N39" s="847">
        <f t="shared" si="20"/>
        <v>0</v>
      </c>
      <c r="O39" s="847">
        <f t="shared" si="20"/>
        <v>0</v>
      </c>
      <c r="P39" s="847">
        <f t="shared" si="20"/>
        <v>0</v>
      </c>
      <c r="Q39" s="847">
        <f t="shared" si="20"/>
        <v>0</v>
      </c>
      <c r="R39" s="847">
        <f t="shared" si="20"/>
        <v>0</v>
      </c>
      <c r="S39" s="847">
        <f t="shared" si="20"/>
        <v>0</v>
      </c>
      <c r="T39" s="847">
        <f aca="true" t="shared" si="21" ref="T39:AC39">T22-T5</f>
        <v>0</v>
      </c>
      <c r="U39" s="847">
        <f t="shared" si="21"/>
        <v>0</v>
      </c>
      <c r="V39" s="847">
        <f t="shared" si="21"/>
        <v>0</v>
      </c>
      <c r="W39" s="847">
        <f t="shared" si="21"/>
        <v>0</v>
      </c>
      <c r="X39" s="847">
        <f t="shared" si="21"/>
        <v>0</v>
      </c>
      <c r="Y39" s="847">
        <f t="shared" si="21"/>
        <v>0</v>
      </c>
      <c r="Z39" s="847">
        <f t="shared" si="21"/>
        <v>0</v>
      </c>
      <c r="AA39" s="847">
        <f t="shared" si="21"/>
        <v>0</v>
      </c>
      <c r="AB39" s="847">
        <f t="shared" si="21"/>
        <v>0</v>
      </c>
      <c r="AC39" s="848">
        <f t="shared" si="21"/>
        <v>0</v>
      </c>
    </row>
    <row r="40" spans="1:29" ht="12">
      <c r="A40" s="275"/>
      <c r="B40" s="1173" t="s">
        <v>135</v>
      </c>
      <c r="C40" s="458" t="s">
        <v>150</v>
      </c>
      <c r="D40" s="841">
        <f>SUM(E40:AC40,E48:AC48)</f>
        <v>0</v>
      </c>
      <c r="E40" s="849">
        <f aca="true" t="shared" si="22" ref="E40:S40">E23-E6</f>
        <v>0</v>
      </c>
      <c r="F40" s="850">
        <f t="shared" si="22"/>
        <v>0</v>
      </c>
      <c r="G40" s="850">
        <f t="shared" si="22"/>
        <v>0</v>
      </c>
      <c r="H40" s="850">
        <f t="shared" si="22"/>
        <v>0</v>
      </c>
      <c r="I40" s="850">
        <f t="shared" si="22"/>
        <v>0</v>
      </c>
      <c r="J40" s="850">
        <f t="shared" si="22"/>
        <v>0</v>
      </c>
      <c r="K40" s="850">
        <f t="shared" si="22"/>
        <v>0</v>
      </c>
      <c r="L40" s="850">
        <f t="shared" si="22"/>
        <v>0</v>
      </c>
      <c r="M40" s="850">
        <f t="shared" si="22"/>
        <v>0</v>
      </c>
      <c r="N40" s="850">
        <f t="shared" si="22"/>
        <v>0</v>
      </c>
      <c r="O40" s="850">
        <f t="shared" si="22"/>
        <v>0</v>
      </c>
      <c r="P40" s="850">
        <f t="shared" si="22"/>
        <v>0</v>
      </c>
      <c r="Q40" s="850">
        <f t="shared" si="22"/>
        <v>0</v>
      </c>
      <c r="R40" s="850">
        <f t="shared" si="22"/>
        <v>0</v>
      </c>
      <c r="S40" s="850">
        <f t="shared" si="22"/>
        <v>0</v>
      </c>
      <c r="T40" s="850">
        <f aca="true" t="shared" si="23" ref="T40:AC40">T23-T6</f>
        <v>0</v>
      </c>
      <c r="U40" s="850">
        <f t="shared" si="23"/>
        <v>0</v>
      </c>
      <c r="V40" s="850">
        <f t="shared" si="23"/>
        <v>0</v>
      </c>
      <c r="W40" s="850">
        <f t="shared" si="23"/>
        <v>0</v>
      </c>
      <c r="X40" s="850">
        <f t="shared" si="23"/>
        <v>0</v>
      </c>
      <c r="Y40" s="850">
        <f t="shared" si="23"/>
        <v>0</v>
      </c>
      <c r="Z40" s="850">
        <f t="shared" si="23"/>
        <v>0</v>
      </c>
      <c r="AA40" s="850">
        <f t="shared" si="23"/>
        <v>0</v>
      </c>
      <c r="AB40" s="850">
        <f t="shared" si="23"/>
        <v>0</v>
      </c>
      <c r="AC40" s="851">
        <f t="shared" si="23"/>
        <v>0</v>
      </c>
    </row>
    <row r="41" spans="1:29" ht="12">
      <c r="A41" s="275"/>
      <c r="B41" s="1174"/>
      <c r="C41" s="676" t="s">
        <v>196</v>
      </c>
      <c r="D41" s="840">
        <f>SUM(E41:AC41,E49:AC49)</f>
        <v>0</v>
      </c>
      <c r="E41" s="849">
        <f aca="true" t="shared" si="24" ref="E41:S41">E24-E7</f>
        <v>0</v>
      </c>
      <c r="F41" s="850">
        <f t="shared" si="24"/>
        <v>0</v>
      </c>
      <c r="G41" s="850">
        <f t="shared" si="24"/>
        <v>0</v>
      </c>
      <c r="H41" s="850">
        <f t="shared" si="24"/>
        <v>0</v>
      </c>
      <c r="I41" s="850">
        <f t="shared" si="24"/>
        <v>0</v>
      </c>
      <c r="J41" s="850">
        <f t="shared" si="24"/>
        <v>0</v>
      </c>
      <c r="K41" s="850">
        <f t="shared" si="24"/>
        <v>0</v>
      </c>
      <c r="L41" s="850">
        <f t="shared" si="24"/>
        <v>0</v>
      </c>
      <c r="M41" s="850">
        <f t="shared" si="24"/>
        <v>0</v>
      </c>
      <c r="N41" s="850">
        <f t="shared" si="24"/>
        <v>0</v>
      </c>
      <c r="O41" s="850">
        <f t="shared" si="24"/>
        <v>0</v>
      </c>
      <c r="P41" s="850">
        <f t="shared" si="24"/>
        <v>0</v>
      </c>
      <c r="Q41" s="850">
        <f t="shared" si="24"/>
        <v>0</v>
      </c>
      <c r="R41" s="850">
        <f t="shared" si="24"/>
        <v>0</v>
      </c>
      <c r="S41" s="850">
        <f t="shared" si="24"/>
        <v>0</v>
      </c>
      <c r="T41" s="850">
        <f aca="true" t="shared" si="25" ref="T41:AC41">T24-T7</f>
        <v>0</v>
      </c>
      <c r="U41" s="850">
        <f t="shared" si="25"/>
        <v>0</v>
      </c>
      <c r="V41" s="850">
        <f t="shared" si="25"/>
        <v>0</v>
      </c>
      <c r="W41" s="850">
        <f t="shared" si="25"/>
        <v>0</v>
      </c>
      <c r="X41" s="850">
        <f t="shared" si="25"/>
        <v>0</v>
      </c>
      <c r="Y41" s="850">
        <f t="shared" si="25"/>
        <v>0</v>
      </c>
      <c r="Z41" s="850">
        <f t="shared" si="25"/>
        <v>0</v>
      </c>
      <c r="AA41" s="850">
        <f t="shared" si="25"/>
        <v>0</v>
      </c>
      <c r="AB41" s="850">
        <f t="shared" si="25"/>
        <v>0</v>
      </c>
      <c r="AC41" s="851">
        <f t="shared" si="25"/>
        <v>0</v>
      </c>
    </row>
    <row r="42" spans="1:29" ht="12.6" thickBot="1">
      <c r="A42" s="256"/>
      <c r="B42" s="464"/>
      <c r="C42" s="465" t="s">
        <v>153</v>
      </c>
      <c r="D42" s="842">
        <f>SUM(E42:AC42,E50:AC50)</f>
        <v>0</v>
      </c>
      <c r="E42" s="536">
        <f>E25-E8</f>
        <v>0</v>
      </c>
      <c r="F42" s="537">
        <f>F25-F8</f>
        <v>0</v>
      </c>
      <c r="G42" s="537">
        <f aca="true" t="shared" si="26" ref="G42:S42">G25-G8</f>
        <v>0</v>
      </c>
      <c r="H42" s="537">
        <f t="shared" si="26"/>
        <v>0</v>
      </c>
      <c r="I42" s="537">
        <f t="shared" si="26"/>
        <v>0</v>
      </c>
      <c r="J42" s="537">
        <f t="shared" si="26"/>
        <v>0</v>
      </c>
      <c r="K42" s="537">
        <f t="shared" si="26"/>
        <v>0</v>
      </c>
      <c r="L42" s="537">
        <f t="shared" si="26"/>
        <v>0</v>
      </c>
      <c r="M42" s="537">
        <f t="shared" si="26"/>
        <v>0</v>
      </c>
      <c r="N42" s="537">
        <f t="shared" si="26"/>
        <v>0</v>
      </c>
      <c r="O42" s="537">
        <f t="shared" si="26"/>
        <v>0</v>
      </c>
      <c r="P42" s="537">
        <f t="shared" si="26"/>
        <v>0</v>
      </c>
      <c r="Q42" s="537">
        <f t="shared" si="26"/>
        <v>0</v>
      </c>
      <c r="R42" s="537">
        <f t="shared" si="26"/>
        <v>0</v>
      </c>
      <c r="S42" s="537">
        <f t="shared" si="26"/>
        <v>0</v>
      </c>
      <c r="T42" s="537">
        <f aca="true" t="shared" si="27" ref="T42:AC42">T25-T8</f>
        <v>0</v>
      </c>
      <c r="U42" s="537">
        <f t="shared" si="27"/>
        <v>0</v>
      </c>
      <c r="V42" s="537">
        <f t="shared" si="27"/>
        <v>0</v>
      </c>
      <c r="W42" s="537">
        <f t="shared" si="27"/>
        <v>0</v>
      </c>
      <c r="X42" s="537">
        <f t="shared" si="27"/>
        <v>0</v>
      </c>
      <c r="Y42" s="537">
        <f t="shared" si="27"/>
        <v>0</v>
      </c>
      <c r="Z42" s="537">
        <f t="shared" si="27"/>
        <v>0</v>
      </c>
      <c r="AA42" s="537">
        <f t="shared" si="27"/>
        <v>0</v>
      </c>
      <c r="AB42" s="537">
        <f t="shared" si="27"/>
        <v>0</v>
      </c>
      <c r="AC42" s="538">
        <f t="shared" si="27"/>
        <v>0</v>
      </c>
    </row>
    <row r="43" spans="1:29" ht="10.8" thickBot="1">
      <c r="A43" s="256"/>
      <c r="B43" s="263"/>
      <c r="C43" s="256"/>
      <c r="D43" s="255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264"/>
      <c r="AC43" s="264"/>
    </row>
    <row r="44" spans="1:29" ht="13.2">
      <c r="A44" s="256"/>
      <c r="B44" s="493" t="s">
        <v>4</v>
      </c>
      <c r="C44" s="494" t="s">
        <v>152</v>
      </c>
      <c r="D44" s="495"/>
      <c r="E44" s="1095">
        <f>AC36+1</f>
        <v>2039</v>
      </c>
      <c r="F44" s="1070">
        <f aca="true" t="shared" si="28" ref="F44:S44">E44+1</f>
        <v>2040</v>
      </c>
      <c r="G44" s="1070">
        <f t="shared" si="28"/>
        <v>2041</v>
      </c>
      <c r="H44" s="1070">
        <f t="shared" si="28"/>
        <v>2042</v>
      </c>
      <c r="I44" s="1070">
        <f t="shared" si="28"/>
        <v>2043</v>
      </c>
      <c r="J44" s="1070">
        <f t="shared" si="28"/>
        <v>2044</v>
      </c>
      <c r="K44" s="1070">
        <f t="shared" si="28"/>
        <v>2045</v>
      </c>
      <c r="L44" s="1070">
        <f t="shared" si="28"/>
        <v>2046</v>
      </c>
      <c r="M44" s="1070">
        <f t="shared" si="28"/>
        <v>2047</v>
      </c>
      <c r="N44" s="1070">
        <f t="shared" si="28"/>
        <v>2048</v>
      </c>
      <c r="O44" s="1070">
        <f t="shared" si="28"/>
        <v>2049</v>
      </c>
      <c r="P44" s="1070">
        <f t="shared" si="28"/>
        <v>2050</v>
      </c>
      <c r="Q44" s="1070">
        <f t="shared" si="28"/>
        <v>2051</v>
      </c>
      <c r="R44" s="1070">
        <f t="shared" si="28"/>
        <v>2052</v>
      </c>
      <c r="S44" s="1070">
        <f t="shared" si="28"/>
        <v>2053</v>
      </c>
      <c r="T44" s="1070">
        <f aca="true" t="shared" si="29" ref="T44:AC44">S44+1</f>
        <v>2054</v>
      </c>
      <c r="U44" s="1070">
        <f t="shared" si="29"/>
        <v>2055</v>
      </c>
      <c r="V44" s="1070">
        <f t="shared" si="29"/>
        <v>2056</v>
      </c>
      <c r="W44" s="1070">
        <f t="shared" si="29"/>
        <v>2057</v>
      </c>
      <c r="X44" s="1070">
        <f t="shared" si="29"/>
        <v>2058</v>
      </c>
      <c r="Y44" s="1070">
        <f t="shared" si="29"/>
        <v>2059</v>
      </c>
      <c r="Z44" s="1070">
        <f t="shared" si="29"/>
        <v>2060</v>
      </c>
      <c r="AA44" s="1070">
        <f t="shared" si="29"/>
        <v>2061</v>
      </c>
      <c r="AB44" s="1070">
        <f t="shared" si="29"/>
        <v>2062</v>
      </c>
      <c r="AC44" s="1072">
        <f t="shared" si="29"/>
        <v>2063</v>
      </c>
    </row>
    <row r="45" spans="1:29" ht="13.8" thickBot="1">
      <c r="A45" s="256"/>
      <c r="B45" s="496" t="s">
        <v>11</v>
      </c>
      <c r="C45" s="497"/>
      <c r="D45" s="507"/>
      <c r="E45" s="1096">
        <f>S37+1</f>
        <v>1</v>
      </c>
      <c r="F45" s="1071"/>
      <c r="G45" s="1071"/>
      <c r="H45" s="1071"/>
      <c r="I45" s="1071"/>
      <c r="J45" s="1071"/>
      <c r="K45" s="1071"/>
      <c r="L45" s="1071"/>
      <c r="M45" s="1071"/>
      <c r="N45" s="1071"/>
      <c r="O45" s="1071"/>
      <c r="P45" s="1071"/>
      <c r="Q45" s="1071"/>
      <c r="R45" s="1071"/>
      <c r="S45" s="1071"/>
      <c r="T45" s="1071"/>
      <c r="U45" s="1071"/>
      <c r="V45" s="1071"/>
      <c r="W45" s="1071"/>
      <c r="X45" s="1071"/>
      <c r="Y45" s="1071"/>
      <c r="Z45" s="1071"/>
      <c r="AA45" s="1071"/>
      <c r="AB45" s="1071"/>
      <c r="AC45" s="1073"/>
    </row>
    <row r="46" spans="1:29" ht="11.4">
      <c r="A46" s="275"/>
      <c r="B46" s="1171" t="s">
        <v>134</v>
      </c>
      <c r="C46" s="678" t="s">
        <v>150</v>
      </c>
      <c r="D46" s="475"/>
      <c r="E46" s="771">
        <f aca="true" t="shared" si="30" ref="E46:S46">E29-E12</f>
        <v>0</v>
      </c>
      <c r="F46" s="772">
        <f t="shared" si="30"/>
        <v>0</v>
      </c>
      <c r="G46" s="772">
        <f t="shared" si="30"/>
        <v>0</v>
      </c>
      <c r="H46" s="772">
        <f t="shared" si="30"/>
        <v>0</v>
      </c>
      <c r="I46" s="772">
        <f t="shared" si="30"/>
        <v>0</v>
      </c>
      <c r="J46" s="772">
        <f t="shared" si="30"/>
        <v>0</v>
      </c>
      <c r="K46" s="772">
        <f t="shared" si="30"/>
        <v>0</v>
      </c>
      <c r="L46" s="772">
        <f t="shared" si="30"/>
        <v>0</v>
      </c>
      <c r="M46" s="772">
        <f t="shared" si="30"/>
        <v>0</v>
      </c>
      <c r="N46" s="772">
        <f t="shared" si="30"/>
        <v>0</v>
      </c>
      <c r="O46" s="772">
        <f t="shared" si="30"/>
        <v>0</v>
      </c>
      <c r="P46" s="772">
        <f t="shared" si="30"/>
        <v>0</v>
      </c>
      <c r="Q46" s="772">
        <f t="shared" si="30"/>
        <v>0</v>
      </c>
      <c r="R46" s="772">
        <f t="shared" si="30"/>
        <v>0</v>
      </c>
      <c r="S46" s="772">
        <f t="shared" si="30"/>
        <v>0</v>
      </c>
      <c r="T46" s="772">
        <f aca="true" t="shared" si="31" ref="T46:AC46">T29-T12</f>
        <v>0</v>
      </c>
      <c r="U46" s="772">
        <f t="shared" si="31"/>
        <v>0</v>
      </c>
      <c r="V46" s="772">
        <f t="shared" si="31"/>
        <v>0</v>
      </c>
      <c r="W46" s="772">
        <f t="shared" si="31"/>
        <v>0</v>
      </c>
      <c r="X46" s="772">
        <f t="shared" si="31"/>
        <v>0</v>
      </c>
      <c r="Y46" s="772">
        <f t="shared" si="31"/>
        <v>0</v>
      </c>
      <c r="Z46" s="772">
        <f t="shared" si="31"/>
        <v>0</v>
      </c>
      <c r="AA46" s="772">
        <f t="shared" si="31"/>
        <v>0</v>
      </c>
      <c r="AB46" s="772">
        <f t="shared" si="31"/>
        <v>0</v>
      </c>
      <c r="AC46" s="773">
        <f t="shared" si="31"/>
        <v>0</v>
      </c>
    </row>
    <row r="47" spans="1:29" ht="11.4">
      <c r="A47" s="275"/>
      <c r="B47" s="1172"/>
      <c r="C47" s="676" t="s">
        <v>196</v>
      </c>
      <c r="D47" s="479"/>
      <c r="E47" s="777">
        <f aca="true" t="shared" si="32" ref="E47:S47">E30-E13</f>
        <v>0</v>
      </c>
      <c r="F47" s="778">
        <f t="shared" si="32"/>
        <v>0</v>
      </c>
      <c r="G47" s="778">
        <f t="shared" si="32"/>
        <v>0</v>
      </c>
      <c r="H47" s="778">
        <f t="shared" si="32"/>
        <v>0</v>
      </c>
      <c r="I47" s="778">
        <f t="shared" si="32"/>
        <v>0</v>
      </c>
      <c r="J47" s="778">
        <f t="shared" si="32"/>
        <v>0</v>
      </c>
      <c r="K47" s="778">
        <f t="shared" si="32"/>
        <v>0</v>
      </c>
      <c r="L47" s="778">
        <f t="shared" si="32"/>
        <v>0</v>
      </c>
      <c r="M47" s="778">
        <f t="shared" si="32"/>
        <v>0</v>
      </c>
      <c r="N47" s="778">
        <f t="shared" si="32"/>
        <v>0</v>
      </c>
      <c r="O47" s="778">
        <f t="shared" si="32"/>
        <v>0</v>
      </c>
      <c r="P47" s="778">
        <f t="shared" si="32"/>
        <v>0</v>
      </c>
      <c r="Q47" s="778">
        <f t="shared" si="32"/>
        <v>0</v>
      </c>
      <c r="R47" s="778">
        <f t="shared" si="32"/>
        <v>0</v>
      </c>
      <c r="S47" s="778">
        <f t="shared" si="32"/>
        <v>0</v>
      </c>
      <c r="T47" s="778">
        <f aca="true" t="shared" si="33" ref="T47:AC47">T30-T13</f>
        <v>0</v>
      </c>
      <c r="U47" s="778">
        <f t="shared" si="33"/>
        <v>0</v>
      </c>
      <c r="V47" s="778">
        <f t="shared" si="33"/>
        <v>0</v>
      </c>
      <c r="W47" s="778">
        <f t="shared" si="33"/>
        <v>0</v>
      </c>
      <c r="X47" s="778">
        <f t="shared" si="33"/>
        <v>0</v>
      </c>
      <c r="Y47" s="778">
        <f t="shared" si="33"/>
        <v>0</v>
      </c>
      <c r="Z47" s="778">
        <f t="shared" si="33"/>
        <v>0</v>
      </c>
      <c r="AA47" s="778">
        <f t="shared" si="33"/>
        <v>0</v>
      </c>
      <c r="AB47" s="778">
        <f t="shared" si="33"/>
        <v>0</v>
      </c>
      <c r="AC47" s="779">
        <f t="shared" si="33"/>
        <v>0</v>
      </c>
    </row>
    <row r="48" spans="1:29" ht="11.4">
      <c r="A48" s="275"/>
      <c r="B48" s="1173" t="s">
        <v>135</v>
      </c>
      <c r="C48" s="458" t="s">
        <v>150</v>
      </c>
      <c r="D48" s="477"/>
      <c r="E48" s="774">
        <f aca="true" t="shared" si="34" ref="E48:S48">E31-E14</f>
        <v>0</v>
      </c>
      <c r="F48" s="775">
        <f t="shared" si="34"/>
        <v>0</v>
      </c>
      <c r="G48" s="775">
        <f t="shared" si="34"/>
        <v>0</v>
      </c>
      <c r="H48" s="775">
        <f t="shared" si="34"/>
        <v>0</v>
      </c>
      <c r="I48" s="775">
        <f t="shared" si="34"/>
        <v>0</v>
      </c>
      <c r="J48" s="775">
        <f t="shared" si="34"/>
        <v>0</v>
      </c>
      <c r="K48" s="775">
        <f t="shared" si="34"/>
        <v>0</v>
      </c>
      <c r="L48" s="775">
        <f t="shared" si="34"/>
        <v>0</v>
      </c>
      <c r="M48" s="775">
        <f t="shared" si="34"/>
        <v>0</v>
      </c>
      <c r="N48" s="775">
        <f t="shared" si="34"/>
        <v>0</v>
      </c>
      <c r="O48" s="775">
        <f t="shared" si="34"/>
        <v>0</v>
      </c>
      <c r="P48" s="775">
        <f t="shared" si="34"/>
        <v>0</v>
      </c>
      <c r="Q48" s="775">
        <f t="shared" si="34"/>
        <v>0</v>
      </c>
      <c r="R48" s="775">
        <f t="shared" si="34"/>
        <v>0</v>
      </c>
      <c r="S48" s="775">
        <f t="shared" si="34"/>
        <v>0</v>
      </c>
      <c r="T48" s="775">
        <f aca="true" t="shared" si="35" ref="T48:AC48">T31-T14</f>
        <v>0</v>
      </c>
      <c r="U48" s="775">
        <f t="shared" si="35"/>
        <v>0</v>
      </c>
      <c r="V48" s="775">
        <f t="shared" si="35"/>
        <v>0</v>
      </c>
      <c r="W48" s="775">
        <f t="shared" si="35"/>
        <v>0</v>
      </c>
      <c r="X48" s="775">
        <f t="shared" si="35"/>
        <v>0</v>
      </c>
      <c r="Y48" s="775">
        <f t="shared" si="35"/>
        <v>0</v>
      </c>
      <c r="Z48" s="775">
        <f t="shared" si="35"/>
        <v>0</v>
      </c>
      <c r="AA48" s="775">
        <f t="shared" si="35"/>
        <v>0</v>
      </c>
      <c r="AB48" s="775">
        <f t="shared" si="35"/>
        <v>0</v>
      </c>
      <c r="AC48" s="776">
        <f t="shared" si="35"/>
        <v>0</v>
      </c>
    </row>
    <row r="49" spans="1:29" ht="11.4">
      <c r="A49" s="275"/>
      <c r="B49" s="1174"/>
      <c r="C49" s="676" t="s">
        <v>196</v>
      </c>
      <c r="D49" s="479"/>
      <c r="E49" s="777">
        <f aca="true" t="shared" si="36" ref="E49:S50">E32-E15</f>
        <v>0</v>
      </c>
      <c r="F49" s="778">
        <f t="shared" si="36"/>
        <v>0</v>
      </c>
      <c r="G49" s="778">
        <f t="shared" si="36"/>
        <v>0</v>
      </c>
      <c r="H49" s="778">
        <f t="shared" si="36"/>
        <v>0</v>
      </c>
      <c r="I49" s="778">
        <f t="shared" si="36"/>
        <v>0</v>
      </c>
      <c r="J49" s="778">
        <f t="shared" si="36"/>
        <v>0</v>
      </c>
      <c r="K49" s="778">
        <f t="shared" si="36"/>
        <v>0</v>
      </c>
      <c r="L49" s="778">
        <f t="shared" si="36"/>
        <v>0</v>
      </c>
      <c r="M49" s="778">
        <f t="shared" si="36"/>
        <v>0</v>
      </c>
      <c r="N49" s="778">
        <f t="shared" si="36"/>
        <v>0</v>
      </c>
      <c r="O49" s="778">
        <f t="shared" si="36"/>
        <v>0</v>
      </c>
      <c r="P49" s="778">
        <f t="shared" si="36"/>
        <v>0</v>
      </c>
      <c r="Q49" s="778">
        <f t="shared" si="36"/>
        <v>0</v>
      </c>
      <c r="R49" s="778">
        <f t="shared" si="36"/>
        <v>0</v>
      </c>
      <c r="S49" s="778">
        <f t="shared" si="36"/>
        <v>0</v>
      </c>
      <c r="T49" s="778">
        <f aca="true" t="shared" si="37" ref="T49:AC49">T32-T15</f>
        <v>0</v>
      </c>
      <c r="U49" s="778">
        <f t="shared" si="37"/>
        <v>0</v>
      </c>
      <c r="V49" s="778">
        <f t="shared" si="37"/>
        <v>0</v>
      </c>
      <c r="W49" s="778">
        <f t="shared" si="37"/>
        <v>0</v>
      </c>
      <c r="X49" s="778">
        <f t="shared" si="37"/>
        <v>0</v>
      </c>
      <c r="Y49" s="778">
        <f t="shared" si="37"/>
        <v>0</v>
      </c>
      <c r="Z49" s="778">
        <f t="shared" si="37"/>
        <v>0</v>
      </c>
      <c r="AA49" s="778">
        <f t="shared" si="37"/>
        <v>0</v>
      </c>
      <c r="AB49" s="778">
        <f t="shared" si="37"/>
        <v>0</v>
      </c>
      <c r="AC49" s="779">
        <f t="shared" si="37"/>
        <v>0</v>
      </c>
    </row>
    <row r="50" spans="1:29" ht="12.6" thickBot="1">
      <c r="A50" s="256"/>
      <c r="B50" s="480"/>
      <c r="C50" s="465" t="s">
        <v>153</v>
      </c>
      <c r="D50" s="481"/>
      <c r="E50" s="482">
        <f t="shared" si="36"/>
        <v>0</v>
      </c>
      <c r="F50" s="483">
        <f t="shared" si="36"/>
        <v>0</v>
      </c>
      <c r="G50" s="483">
        <f t="shared" si="36"/>
        <v>0</v>
      </c>
      <c r="H50" s="483">
        <f t="shared" si="36"/>
        <v>0</v>
      </c>
      <c r="I50" s="483">
        <f t="shared" si="36"/>
        <v>0</v>
      </c>
      <c r="J50" s="483">
        <f t="shared" si="36"/>
        <v>0</v>
      </c>
      <c r="K50" s="483">
        <f t="shared" si="36"/>
        <v>0</v>
      </c>
      <c r="L50" s="483">
        <f t="shared" si="36"/>
        <v>0</v>
      </c>
      <c r="M50" s="483">
        <f t="shared" si="36"/>
        <v>0</v>
      </c>
      <c r="N50" s="483">
        <f t="shared" si="36"/>
        <v>0</v>
      </c>
      <c r="O50" s="483">
        <f t="shared" si="36"/>
        <v>0</v>
      </c>
      <c r="P50" s="483">
        <f t="shared" si="36"/>
        <v>0</v>
      </c>
      <c r="Q50" s="483">
        <f t="shared" si="36"/>
        <v>0</v>
      </c>
      <c r="R50" s="483">
        <f t="shared" si="36"/>
        <v>0</v>
      </c>
      <c r="S50" s="483">
        <f t="shared" si="36"/>
        <v>0</v>
      </c>
      <c r="T50" s="483">
        <f aca="true" t="shared" si="38" ref="T50:AC50">T33-T16</f>
        <v>0</v>
      </c>
      <c r="U50" s="483">
        <f t="shared" si="38"/>
        <v>0</v>
      </c>
      <c r="V50" s="483">
        <f t="shared" si="38"/>
        <v>0</v>
      </c>
      <c r="W50" s="483">
        <f t="shared" si="38"/>
        <v>0</v>
      </c>
      <c r="X50" s="483">
        <f t="shared" si="38"/>
        <v>0</v>
      </c>
      <c r="Y50" s="483">
        <f t="shared" si="38"/>
        <v>0</v>
      </c>
      <c r="Z50" s="483">
        <f t="shared" si="38"/>
        <v>0</v>
      </c>
      <c r="AA50" s="483">
        <f t="shared" si="38"/>
        <v>0</v>
      </c>
      <c r="AB50" s="483">
        <f t="shared" si="38"/>
        <v>0</v>
      </c>
      <c r="AC50" s="472">
        <f t="shared" si="38"/>
        <v>0</v>
      </c>
    </row>
    <row r="51" spans="6:7" ht="12.75">
      <c r="F51" s="398"/>
      <c r="G51" s="399"/>
    </row>
    <row r="52" spans="6:7" ht="10.8" thickBot="1">
      <c r="F52" s="398"/>
      <c r="G52" s="399"/>
    </row>
    <row r="53" spans="2:8" ht="12">
      <c r="B53" s="508"/>
      <c r="C53" s="509" t="s">
        <v>154</v>
      </c>
      <c r="D53" s="510">
        <f>D8</f>
        <v>0</v>
      </c>
      <c r="G53" s="400"/>
      <c r="H53" s="401"/>
    </row>
    <row r="54" spans="2:8" ht="12">
      <c r="B54" s="511"/>
      <c r="C54" s="512" t="s">
        <v>155</v>
      </c>
      <c r="D54" s="513">
        <f>D25</f>
        <v>0</v>
      </c>
      <c r="G54" s="402"/>
      <c r="H54" s="401"/>
    </row>
    <row r="55" spans="2:12" ht="12.6" thickBot="1">
      <c r="B55" s="514"/>
      <c r="C55" s="515" t="s">
        <v>85</v>
      </c>
      <c r="D55" s="516">
        <f>D42</f>
        <v>0</v>
      </c>
      <c r="G55" s="403"/>
      <c r="H55" s="401"/>
      <c r="J55" s="404"/>
      <c r="K55" s="296"/>
      <c r="L55" s="296"/>
    </row>
    <row r="56" spans="6:12" ht="11.4">
      <c r="F56" s="405"/>
      <c r="J56" s="296"/>
      <c r="K56" s="296"/>
      <c r="L56" s="296"/>
    </row>
    <row r="57" spans="10:12" ht="11.4">
      <c r="J57" s="296"/>
      <c r="K57" s="296"/>
      <c r="L57" s="296"/>
    </row>
    <row r="58" ht="12">
      <c r="J58" s="406"/>
    </row>
    <row r="59" spans="9:14" ht="10.8" thickBot="1">
      <c r="I59" s="382"/>
      <c r="L59" s="382"/>
      <c r="N59" s="382"/>
    </row>
    <row r="60" spans="2:9" ht="13.2" customHeight="1">
      <c r="B60" s="1086" t="s">
        <v>229</v>
      </c>
      <c r="C60" s="852" t="s">
        <v>206</v>
      </c>
      <c r="D60" s="1175">
        <v>2007</v>
      </c>
      <c r="E60" s="1176"/>
      <c r="F60" s="1179">
        <v>2012</v>
      </c>
      <c r="G60" s="1180"/>
      <c r="H60" s="1177">
        <f>'0 Úvod'!D19</f>
        <v>2014</v>
      </c>
      <c r="I60" s="1178"/>
    </row>
    <row r="61" spans="2:9" ht="24" customHeight="1" thickBot="1">
      <c r="B61" s="1087"/>
      <c r="C61" s="853"/>
      <c r="D61" s="854" t="s">
        <v>231</v>
      </c>
      <c r="E61" s="855" t="s">
        <v>196</v>
      </c>
      <c r="F61" s="856" t="s">
        <v>231</v>
      </c>
      <c r="G61" s="857" t="s">
        <v>196</v>
      </c>
      <c r="H61" s="854" t="s">
        <v>150</v>
      </c>
      <c r="I61" s="857" t="s">
        <v>196</v>
      </c>
    </row>
    <row r="62" spans="2:9" ht="13.2" customHeight="1">
      <c r="B62" s="1087"/>
      <c r="C62" s="858" t="s">
        <v>156</v>
      </c>
      <c r="D62" s="859">
        <f>40.832</f>
        <v>40.832</v>
      </c>
      <c r="E62" s="860">
        <f>3.273</f>
        <v>3.273</v>
      </c>
      <c r="F62" s="861">
        <v>50.56</v>
      </c>
      <c r="G62" s="862">
        <v>4.053</v>
      </c>
      <c r="H62" s="407"/>
      <c r="I62" s="408"/>
    </row>
    <row r="63" spans="2:9" ht="13.8" customHeight="1" thickBot="1">
      <c r="B63" s="1088"/>
      <c r="C63" s="863" t="s">
        <v>388</v>
      </c>
      <c r="D63" s="864">
        <v>68.565</v>
      </c>
      <c r="E63" s="865">
        <v>0.775</v>
      </c>
      <c r="F63" s="866">
        <v>84.9</v>
      </c>
      <c r="G63" s="867">
        <v>0.96</v>
      </c>
      <c r="H63" s="409"/>
      <c r="I63" s="410"/>
    </row>
    <row r="64" ht="12">
      <c r="C64" s="337" t="s">
        <v>379</v>
      </c>
    </row>
    <row r="66" ht="10.8" thickBot="1"/>
    <row r="67" spans="2:29" ht="13.2">
      <c r="B67" s="105" t="s">
        <v>230</v>
      </c>
      <c r="C67" s="106" t="s">
        <v>384</v>
      </c>
      <c r="D67" s="453"/>
      <c r="E67" s="1064">
        <f>E2</f>
        <v>2014</v>
      </c>
      <c r="F67" s="1064">
        <f aca="true" t="shared" si="39" ref="F67:S67">E67+1</f>
        <v>2015</v>
      </c>
      <c r="G67" s="1064">
        <f t="shared" si="39"/>
        <v>2016</v>
      </c>
      <c r="H67" s="1064">
        <f t="shared" si="39"/>
        <v>2017</v>
      </c>
      <c r="I67" s="1064">
        <f t="shared" si="39"/>
        <v>2018</v>
      </c>
      <c r="J67" s="1064">
        <f t="shared" si="39"/>
        <v>2019</v>
      </c>
      <c r="K67" s="1064">
        <f t="shared" si="39"/>
        <v>2020</v>
      </c>
      <c r="L67" s="1064">
        <f t="shared" si="39"/>
        <v>2021</v>
      </c>
      <c r="M67" s="1064">
        <f t="shared" si="39"/>
        <v>2022</v>
      </c>
      <c r="N67" s="1064">
        <f t="shared" si="39"/>
        <v>2023</v>
      </c>
      <c r="O67" s="1064">
        <f t="shared" si="39"/>
        <v>2024</v>
      </c>
      <c r="P67" s="1064">
        <f t="shared" si="39"/>
        <v>2025</v>
      </c>
      <c r="Q67" s="1064">
        <f t="shared" si="39"/>
        <v>2026</v>
      </c>
      <c r="R67" s="1064">
        <f t="shared" si="39"/>
        <v>2027</v>
      </c>
      <c r="S67" s="1064">
        <f t="shared" si="39"/>
        <v>2028</v>
      </c>
      <c r="T67" s="1064">
        <f aca="true" t="shared" si="40" ref="T67:AC67">S67+1</f>
        <v>2029</v>
      </c>
      <c r="U67" s="1064">
        <f t="shared" si="40"/>
        <v>2030</v>
      </c>
      <c r="V67" s="1064">
        <f t="shared" si="40"/>
        <v>2031</v>
      </c>
      <c r="W67" s="1064">
        <f t="shared" si="40"/>
        <v>2032</v>
      </c>
      <c r="X67" s="1064">
        <f t="shared" si="40"/>
        <v>2033</v>
      </c>
      <c r="Y67" s="1064">
        <f t="shared" si="40"/>
        <v>2034</v>
      </c>
      <c r="Z67" s="1064">
        <f t="shared" si="40"/>
        <v>2035</v>
      </c>
      <c r="AA67" s="1064">
        <f t="shared" si="40"/>
        <v>2036</v>
      </c>
      <c r="AB67" s="1064">
        <f t="shared" si="40"/>
        <v>2037</v>
      </c>
      <c r="AC67" s="1078">
        <f t="shared" si="40"/>
        <v>2038</v>
      </c>
    </row>
    <row r="68" spans="2:29" ht="13.8" thickBot="1">
      <c r="B68" s="454" t="s">
        <v>9</v>
      </c>
      <c r="C68" s="455" t="s">
        <v>76</v>
      </c>
      <c r="D68" s="456" t="s">
        <v>74</v>
      </c>
      <c r="E68" s="1065"/>
      <c r="F68" s="1065"/>
      <c r="G68" s="1065"/>
      <c r="H68" s="1065"/>
      <c r="I68" s="1065"/>
      <c r="J68" s="1065"/>
      <c r="K68" s="1065"/>
      <c r="L68" s="1065"/>
      <c r="M68" s="1065"/>
      <c r="N68" s="1065"/>
      <c r="O68" s="1065"/>
      <c r="P68" s="1065"/>
      <c r="Q68" s="1065"/>
      <c r="R68" s="1065"/>
      <c r="S68" s="1065"/>
      <c r="T68" s="1065"/>
      <c r="U68" s="1065"/>
      <c r="V68" s="1065"/>
      <c r="W68" s="1065"/>
      <c r="X68" s="1065"/>
      <c r="Y68" s="1065"/>
      <c r="Z68" s="1065"/>
      <c r="AA68" s="1065"/>
      <c r="AB68" s="1065"/>
      <c r="AC68" s="1079"/>
    </row>
    <row r="69" spans="2:29" ht="12">
      <c r="B69" s="1171" t="s">
        <v>134</v>
      </c>
      <c r="C69" s="678" t="s">
        <v>150</v>
      </c>
      <c r="D69" s="839">
        <f>SUM(E69:AC69,E77:AC77)</f>
        <v>0</v>
      </c>
      <c r="E69" s="15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21"/>
    </row>
    <row r="70" spans="2:29" ht="12">
      <c r="B70" s="1172"/>
      <c r="C70" s="676" t="s">
        <v>196</v>
      </c>
      <c r="D70" s="840">
        <f>SUM(E70:AC70,E78:AC78)</f>
        <v>0</v>
      </c>
      <c r="E70" s="5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7"/>
    </row>
    <row r="71" spans="2:29" ht="12">
      <c r="B71" s="1173" t="s">
        <v>135</v>
      </c>
      <c r="C71" s="458" t="s">
        <v>150</v>
      </c>
      <c r="D71" s="841">
        <f>SUM(E71:AC71,E79:AC79)</f>
        <v>0</v>
      </c>
      <c r="E71" s="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4"/>
    </row>
    <row r="72" spans="2:29" ht="12">
      <c r="B72" s="1174"/>
      <c r="C72" s="676" t="s">
        <v>196</v>
      </c>
      <c r="D72" s="840">
        <f>SUM(E72:AC72,E80:AC80)</f>
        <v>0</v>
      </c>
      <c r="E72" s="2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4"/>
    </row>
    <row r="73" spans="2:29" ht="12.6" thickBot="1">
      <c r="B73" s="464"/>
      <c r="C73" s="465" t="s">
        <v>384</v>
      </c>
      <c r="D73" s="842">
        <f>SUM(E73:AC73,E81:AC81)</f>
        <v>0</v>
      </c>
      <c r="E73" s="470">
        <f aca="true" t="shared" si="41" ref="E73:S73">SUM(E69:E72)</f>
        <v>0</v>
      </c>
      <c r="F73" s="471">
        <f t="shared" si="41"/>
        <v>0</v>
      </c>
      <c r="G73" s="471">
        <f t="shared" si="41"/>
        <v>0</v>
      </c>
      <c r="H73" s="471">
        <f t="shared" si="41"/>
        <v>0</v>
      </c>
      <c r="I73" s="471">
        <f t="shared" si="41"/>
        <v>0</v>
      </c>
      <c r="J73" s="471">
        <f t="shared" si="41"/>
        <v>0</v>
      </c>
      <c r="K73" s="471">
        <f t="shared" si="41"/>
        <v>0</v>
      </c>
      <c r="L73" s="471">
        <f t="shared" si="41"/>
        <v>0</v>
      </c>
      <c r="M73" s="471">
        <f t="shared" si="41"/>
        <v>0</v>
      </c>
      <c r="N73" s="471">
        <f t="shared" si="41"/>
        <v>0</v>
      </c>
      <c r="O73" s="471">
        <f t="shared" si="41"/>
        <v>0</v>
      </c>
      <c r="P73" s="471">
        <f t="shared" si="41"/>
        <v>0</v>
      </c>
      <c r="Q73" s="471">
        <f t="shared" si="41"/>
        <v>0</v>
      </c>
      <c r="R73" s="471">
        <f t="shared" si="41"/>
        <v>0</v>
      </c>
      <c r="S73" s="471">
        <f t="shared" si="41"/>
        <v>0</v>
      </c>
      <c r="T73" s="471">
        <f aca="true" t="shared" si="42" ref="T73:AC73">SUM(T69:T72)</f>
        <v>0</v>
      </c>
      <c r="U73" s="471">
        <f t="shared" si="42"/>
        <v>0</v>
      </c>
      <c r="V73" s="471">
        <f t="shared" si="42"/>
        <v>0</v>
      </c>
      <c r="W73" s="471">
        <f t="shared" si="42"/>
        <v>0</v>
      </c>
      <c r="X73" s="471">
        <f t="shared" si="42"/>
        <v>0</v>
      </c>
      <c r="Y73" s="471">
        <f t="shared" si="42"/>
        <v>0</v>
      </c>
      <c r="Z73" s="471">
        <f t="shared" si="42"/>
        <v>0</v>
      </c>
      <c r="AA73" s="471">
        <f t="shared" si="42"/>
        <v>0</v>
      </c>
      <c r="AB73" s="471">
        <f t="shared" si="42"/>
        <v>0</v>
      </c>
      <c r="AC73" s="490">
        <f t="shared" si="42"/>
        <v>0</v>
      </c>
    </row>
    <row r="74" spans="2:29" ht="10.8" thickBot="1">
      <c r="B74" s="289"/>
      <c r="C74" s="257"/>
      <c r="D74" s="1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  <c r="Y74" s="252"/>
      <c r="Z74" s="252"/>
      <c r="AA74" s="252"/>
      <c r="AB74" s="252"/>
      <c r="AC74" s="252"/>
    </row>
    <row r="75" spans="2:29" ht="13.2">
      <c r="B75" s="105" t="str">
        <f>B67</f>
        <v>7.5.</v>
      </c>
      <c r="C75" s="106" t="str">
        <f>C67</f>
        <v>Celkové oskm / č.tkm</v>
      </c>
      <c r="D75" s="473"/>
      <c r="E75" s="1066">
        <f>AC67+1</f>
        <v>2039</v>
      </c>
      <c r="F75" s="1064">
        <f aca="true" t="shared" si="43" ref="F75:S75">E75+1</f>
        <v>2040</v>
      </c>
      <c r="G75" s="1064">
        <f t="shared" si="43"/>
        <v>2041</v>
      </c>
      <c r="H75" s="1064">
        <f t="shared" si="43"/>
        <v>2042</v>
      </c>
      <c r="I75" s="1064">
        <f t="shared" si="43"/>
        <v>2043</v>
      </c>
      <c r="J75" s="1064">
        <f t="shared" si="43"/>
        <v>2044</v>
      </c>
      <c r="K75" s="1064">
        <f t="shared" si="43"/>
        <v>2045</v>
      </c>
      <c r="L75" s="1064">
        <f t="shared" si="43"/>
        <v>2046</v>
      </c>
      <c r="M75" s="1064">
        <f t="shared" si="43"/>
        <v>2047</v>
      </c>
      <c r="N75" s="1064">
        <f t="shared" si="43"/>
        <v>2048</v>
      </c>
      <c r="O75" s="1064">
        <f t="shared" si="43"/>
        <v>2049</v>
      </c>
      <c r="P75" s="1064">
        <f t="shared" si="43"/>
        <v>2050</v>
      </c>
      <c r="Q75" s="1064">
        <f t="shared" si="43"/>
        <v>2051</v>
      </c>
      <c r="R75" s="1064">
        <f t="shared" si="43"/>
        <v>2052</v>
      </c>
      <c r="S75" s="1064">
        <f t="shared" si="43"/>
        <v>2053</v>
      </c>
      <c r="T75" s="1064">
        <f aca="true" t="shared" si="44" ref="T75:AC75">S75+1</f>
        <v>2054</v>
      </c>
      <c r="U75" s="1064">
        <f t="shared" si="44"/>
        <v>2055</v>
      </c>
      <c r="V75" s="1064">
        <f t="shared" si="44"/>
        <v>2056</v>
      </c>
      <c r="W75" s="1064">
        <f t="shared" si="44"/>
        <v>2057</v>
      </c>
      <c r="X75" s="1064">
        <f t="shared" si="44"/>
        <v>2058</v>
      </c>
      <c r="Y75" s="1064">
        <f t="shared" si="44"/>
        <v>2059</v>
      </c>
      <c r="Z75" s="1064">
        <f t="shared" si="44"/>
        <v>2060</v>
      </c>
      <c r="AA75" s="1064">
        <f t="shared" si="44"/>
        <v>2061</v>
      </c>
      <c r="AB75" s="1064">
        <f t="shared" si="44"/>
        <v>2062</v>
      </c>
      <c r="AC75" s="1078">
        <f t="shared" si="44"/>
        <v>2063</v>
      </c>
    </row>
    <row r="76" spans="2:29" ht="13.8" thickBot="1">
      <c r="B76" s="454" t="s">
        <v>11</v>
      </c>
      <c r="C76" s="455" t="s">
        <v>76</v>
      </c>
      <c r="D76" s="474"/>
      <c r="E76" s="1067"/>
      <c r="F76" s="1065"/>
      <c r="G76" s="1065"/>
      <c r="H76" s="1065"/>
      <c r="I76" s="1065"/>
      <c r="J76" s="1065"/>
      <c r="K76" s="1065"/>
      <c r="L76" s="1065"/>
      <c r="M76" s="1065"/>
      <c r="N76" s="1065"/>
      <c r="O76" s="1065"/>
      <c r="P76" s="1065"/>
      <c r="Q76" s="1065"/>
      <c r="R76" s="1065"/>
      <c r="S76" s="1065"/>
      <c r="T76" s="1065"/>
      <c r="U76" s="1065"/>
      <c r="V76" s="1065"/>
      <c r="W76" s="1065"/>
      <c r="X76" s="1065"/>
      <c r="Y76" s="1065"/>
      <c r="Z76" s="1065"/>
      <c r="AA76" s="1065"/>
      <c r="AB76" s="1065"/>
      <c r="AC76" s="1079"/>
    </row>
    <row r="77" spans="2:29" ht="11.4">
      <c r="B77" s="1171" t="str">
        <f>B69</f>
        <v>Osobní</v>
      </c>
      <c r="C77" s="678" t="str">
        <f>C69</f>
        <v>Dieselová trakce</v>
      </c>
      <c r="D77" s="475"/>
      <c r="E77" s="290"/>
      <c r="F77" s="291"/>
      <c r="G77" s="291"/>
      <c r="H77" s="291"/>
      <c r="I77" s="291"/>
      <c r="J77" s="291"/>
      <c r="K77" s="291"/>
      <c r="L77" s="291"/>
      <c r="M77" s="291"/>
      <c r="N77" s="291"/>
      <c r="O77" s="291"/>
      <c r="P77" s="291"/>
      <c r="Q77" s="291"/>
      <c r="R77" s="291"/>
      <c r="S77" s="291"/>
      <c r="T77" s="291"/>
      <c r="U77" s="291"/>
      <c r="V77" s="291"/>
      <c r="W77" s="291"/>
      <c r="X77" s="291"/>
      <c r="Y77" s="291"/>
      <c r="Z77" s="291"/>
      <c r="AA77" s="291"/>
      <c r="AB77" s="291"/>
      <c r="AC77" s="288"/>
    </row>
    <row r="78" spans="2:29" ht="11.4">
      <c r="B78" s="1172"/>
      <c r="C78" s="676" t="str">
        <f>C70</f>
        <v>Elektrická trakce</v>
      </c>
      <c r="D78" s="479"/>
      <c r="E78" s="342"/>
      <c r="F78" s="340"/>
      <c r="G78" s="340"/>
      <c r="H78" s="340"/>
      <c r="I78" s="340"/>
      <c r="J78" s="340"/>
      <c r="K78" s="340"/>
      <c r="L78" s="340"/>
      <c r="M78" s="340"/>
      <c r="N78" s="340"/>
      <c r="O78" s="340"/>
      <c r="P78" s="340"/>
      <c r="Q78" s="340"/>
      <c r="R78" s="340"/>
      <c r="S78" s="340"/>
      <c r="T78" s="340"/>
      <c r="U78" s="340"/>
      <c r="V78" s="340"/>
      <c r="W78" s="340"/>
      <c r="X78" s="340"/>
      <c r="Y78" s="340"/>
      <c r="Z78" s="340"/>
      <c r="AA78" s="340"/>
      <c r="AB78" s="340"/>
      <c r="AC78" s="341"/>
    </row>
    <row r="79" spans="2:29" ht="11.4">
      <c r="B79" s="1173" t="str">
        <f>B71</f>
        <v>Nákladní</v>
      </c>
      <c r="C79" s="458" t="str">
        <f>C71</f>
        <v>Dieselová trakce</v>
      </c>
      <c r="D79" s="477"/>
      <c r="E79" s="8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10"/>
    </row>
    <row r="80" spans="2:29" ht="11.4">
      <c r="B80" s="1174"/>
      <c r="C80" s="458" t="str">
        <f>C72</f>
        <v>Elektrická trakce</v>
      </c>
      <c r="D80" s="479"/>
      <c r="E80" s="342"/>
      <c r="F80" s="340"/>
      <c r="G80" s="340"/>
      <c r="H80" s="340"/>
      <c r="I80" s="340"/>
      <c r="J80" s="340"/>
      <c r="K80" s="340"/>
      <c r="L80" s="340"/>
      <c r="M80" s="340"/>
      <c r="N80" s="340"/>
      <c r="O80" s="340"/>
      <c r="P80" s="340"/>
      <c r="Q80" s="340"/>
      <c r="R80" s="340"/>
      <c r="S80" s="340"/>
      <c r="T80" s="340"/>
      <c r="U80" s="340"/>
      <c r="V80" s="340"/>
      <c r="W80" s="340"/>
      <c r="X80" s="340"/>
      <c r="Y80" s="340"/>
      <c r="Z80" s="340"/>
      <c r="AA80" s="340"/>
      <c r="AB80" s="340"/>
      <c r="AC80" s="341"/>
    </row>
    <row r="81" spans="2:29" ht="12.6" thickBot="1">
      <c r="B81" s="480"/>
      <c r="C81" s="465" t="str">
        <f>C73</f>
        <v>Celkové oskm / č.tkm</v>
      </c>
      <c r="D81" s="481"/>
      <c r="E81" s="482">
        <f aca="true" t="shared" si="45" ref="E81:S81">SUM(E77:E80)</f>
        <v>0</v>
      </c>
      <c r="F81" s="483">
        <f t="shared" si="45"/>
        <v>0</v>
      </c>
      <c r="G81" s="483">
        <f t="shared" si="45"/>
        <v>0</v>
      </c>
      <c r="H81" s="483">
        <f t="shared" si="45"/>
        <v>0</v>
      </c>
      <c r="I81" s="483">
        <f t="shared" si="45"/>
        <v>0</v>
      </c>
      <c r="J81" s="483">
        <f t="shared" si="45"/>
        <v>0</v>
      </c>
      <c r="K81" s="483">
        <f t="shared" si="45"/>
        <v>0</v>
      </c>
      <c r="L81" s="483">
        <f t="shared" si="45"/>
        <v>0</v>
      </c>
      <c r="M81" s="483">
        <f t="shared" si="45"/>
        <v>0</v>
      </c>
      <c r="N81" s="483">
        <f t="shared" si="45"/>
        <v>0</v>
      </c>
      <c r="O81" s="483">
        <f t="shared" si="45"/>
        <v>0</v>
      </c>
      <c r="P81" s="483">
        <f t="shared" si="45"/>
        <v>0</v>
      </c>
      <c r="Q81" s="483">
        <f t="shared" si="45"/>
        <v>0</v>
      </c>
      <c r="R81" s="483">
        <f t="shared" si="45"/>
        <v>0</v>
      </c>
      <c r="S81" s="483">
        <f t="shared" si="45"/>
        <v>0</v>
      </c>
      <c r="T81" s="483">
        <f aca="true" t="shared" si="46" ref="T81:AC81">SUM(T77:T80)</f>
        <v>0</v>
      </c>
      <c r="U81" s="483">
        <f t="shared" si="46"/>
        <v>0</v>
      </c>
      <c r="V81" s="483">
        <f t="shared" si="46"/>
        <v>0</v>
      </c>
      <c r="W81" s="483">
        <f t="shared" si="46"/>
        <v>0</v>
      </c>
      <c r="X81" s="483">
        <f t="shared" si="46"/>
        <v>0</v>
      </c>
      <c r="Y81" s="483">
        <f t="shared" si="46"/>
        <v>0</v>
      </c>
      <c r="Z81" s="483">
        <f t="shared" si="46"/>
        <v>0</v>
      </c>
      <c r="AA81" s="483">
        <f t="shared" si="46"/>
        <v>0</v>
      </c>
      <c r="AB81" s="483">
        <f t="shared" si="46"/>
        <v>0</v>
      </c>
      <c r="AC81" s="472">
        <f t="shared" si="46"/>
        <v>0</v>
      </c>
    </row>
    <row r="82" spans="2:29" ht="12.75">
      <c r="B82" s="272"/>
      <c r="C82" s="271"/>
      <c r="D82" s="1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</row>
    <row r="83" spans="2:29" ht="10.8" thickBot="1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</row>
    <row r="84" spans="2:29" ht="13.2">
      <c r="B84" s="484" t="s">
        <v>246</v>
      </c>
      <c r="C84" s="485" t="s">
        <v>384</v>
      </c>
      <c r="D84" s="486"/>
      <c r="E84" s="1068">
        <f>E67</f>
        <v>2014</v>
      </c>
      <c r="F84" s="1068">
        <f aca="true" t="shared" si="47" ref="F84:S84">E84+1</f>
        <v>2015</v>
      </c>
      <c r="G84" s="1068">
        <f t="shared" si="47"/>
        <v>2016</v>
      </c>
      <c r="H84" s="1068">
        <f t="shared" si="47"/>
        <v>2017</v>
      </c>
      <c r="I84" s="1068">
        <f t="shared" si="47"/>
        <v>2018</v>
      </c>
      <c r="J84" s="1068">
        <f t="shared" si="47"/>
        <v>2019</v>
      </c>
      <c r="K84" s="1068">
        <f t="shared" si="47"/>
        <v>2020</v>
      </c>
      <c r="L84" s="1068">
        <f t="shared" si="47"/>
        <v>2021</v>
      </c>
      <c r="M84" s="1068">
        <f t="shared" si="47"/>
        <v>2022</v>
      </c>
      <c r="N84" s="1068">
        <f t="shared" si="47"/>
        <v>2023</v>
      </c>
      <c r="O84" s="1068">
        <f t="shared" si="47"/>
        <v>2024</v>
      </c>
      <c r="P84" s="1068">
        <f t="shared" si="47"/>
        <v>2025</v>
      </c>
      <c r="Q84" s="1068">
        <f t="shared" si="47"/>
        <v>2026</v>
      </c>
      <c r="R84" s="1068">
        <f t="shared" si="47"/>
        <v>2027</v>
      </c>
      <c r="S84" s="1068">
        <f t="shared" si="47"/>
        <v>2028</v>
      </c>
      <c r="T84" s="1068">
        <f aca="true" t="shared" si="48" ref="T84:AC84">S84+1</f>
        <v>2029</v>
      </c>
      <c r="U84" s="1068">
        <f t="shared" si="48"/>
        <v>2030</v>
      </c>
      <c r="V84" s="1068">
        <f t="shared" si="48"/>
        <v>2031</v>
      </c>
      <c r="W84" s="1068">
        <f t="shared" si="48"/>
        <v>2032</v>
      </c>
      <c r="X84" s="1068">
        <f t="shared" si="48"/>
        <v>2033</v>
      </c>
      <c r="Y84" s="1068">
        <f t="shared" si="48"/>
        <v>2034</v>
      </c>
      <c r="Z84" s="1068">
        <f t="shared" si="48"/>
        <v>2035</v>
      </c>
      <c r="AA84" s="1068">
        <f t="shared" si="48"/>
        <v>2036</v>
      </c>
      <c r="AB84" s="1068">
        <f t="shared" si="48"/>
        <v>2037</v>
      </c>
      <c r="AC84" s="1076">
        <f t="shared" si="48"/>
        <v>2038</v>
      </c>
    </row>
    <row r="85" spans="2:29" ht="13.8" thickBot="1">
      <c r="B85" s="487" t="s">
        <v>9</v>
      </c>
      <c r="C85" s="488" t="s">
        <v>81</v>
      </c>
      <c r="D85" s="489" t="s">
        <v>74</v>
      </c>
      <c r="E85" s="1069"/>
      <c r="F85" s="1069"/>
      <c r="G85" s="1069"/>
      <c r="H85" s="1069"/>
      <c r="I85" s="1069"/>
      <c r="J85" s="1069"/>
      <c r="K85" s="1069"/>
      <c r="L85" s="1069"/>
      <c r="M85" s="1069"/>
      <c r="N85" s="1069"/>
      <c r="O85" s="1069"/>
      <c r="P85" s="1069"/>
      <c r="Q85" s="1069"/>
      <c r="R85" s="1069"/>
      <c r="S85" s="1069"/>
      <c r="T85" s="1069"/>
      <c r="U85" s="1069"/>
      <c r="V85" s="1069"/>
      <c r="W85" s="1069"/>
      <c r="X85" s="1069"/>
      <c r="Y85" s="1069"/>
      <c r="Z85" s="1069"/>
      <c r="AA85" s="1069"/>
      <c r="AB85" s="1069"/>
      <c r="AC85" s="1077"/>
    </row>
    <row r="86" spans="2:29" ht="12">
      <c r="B86" s="1171" t="s">
        <v>134</v>
      </c>
      <c r="C86" s="678" t="s">
        <v>150</v>
      </c>
      <c r="D86" s="839">
        <f>SUM(E86:AC86,E94:AC94)</f>
        <v>0</v>
      </c>
      <c r="E86" s="15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21"/>
    </row>
    <row r="87" spans="2:29" ht="12">
      <c r="B87" s="1172"/>
      <c r="C87" s="676" t="s">
        <v>196</v>
      </c>
      <c r="D87" s="840">
        <f>SUM(E87:AC87,E95:AC95)</f>
        <v>0</v>
      </c>
      <c r="E87" s="5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7"/>
    </row>
    <row r="88" spans="2:29" ht="12">
      <c r="B88" s="1173" t="s">
        <v>135</v>
      </c>
      <c r="C88" s="458" t="s">
        <v>150</v>
      </c>
      <c r="D88" s="841">
        <f>SUM(E88:AC88,E96:AC96)</f>
        <v>0</v>
      </c>
      <c r="E88" s="2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4"/>
    </row>
    <row r="89" spans="2:29" ht="12">
      <c r="B89" s="1174"/>
      <c r="C89" s="676" t="s">
        <v>196</v>
      </c>
      <c r="D89" s="840">
        <f>SUM(E89:AC89,E97:AC97)</f>
        <v>0</v>
      </c>
      <c r="E89" s="2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4"/>
    </row>
    <row r="90" spans="2:29" ht="12.6" thickBot="1">
      <c r="B90" s="464"/>
      <c r="C90" s="465" t="s">
        <v>384</v>
      </c>
      <c r="D90" s="842">
        <f>SUM(E90:AC90,E98:AC98)</f>
        <v>0</v>
      </c>
      <c r="E90" s="470">
        <f aca="true" t="shared" si="49" ref="E90:S90">SUM(E86:E89)</f>
        <v>0</v>
      </c>
      <c r="F90" s="471">
        <f t="shared" si="49"/>
        <v>0</v>
      </c>
      <c r="G90" s="471">
        <f t="shared" si="49"/>
        <v>0</v>
      </c>
      <c r="H90" s="471">
        <f t="shared" si="49"/>
        <v>0</v>
      </c>
      <c r="I90" s="471">
        <f t="shared" si="49"/>
        <v>0</v>
      </c>
      <c r="J90" s="471">
        <f t="shared" si="49"/>
        <v>0</v>
      </c>
      <c r="K90" s="471">
        <f t="shared" si="49"/>
        <v>0</v>
      </c>
      <c r="L90" s="471">
        <f t="shared" si="49"/>
        <v>0</v>
      </c>
      <c r="M90" s="471">
        <f t="shared" si="49"/>
        <v>0</v>
      </c>
      <c r="N90" s="471">
        <f t="shared" si="49"/>
        <v>0</v>
      </c>
      <c r="O90" s="471">
        <f t="shared" si="49"/>
        <v>0</v>
      </c>
      <c r="P90" s="471">
        <f t="shared" si="49"/>
        <v>0</v>
      </c>
      <c r="Q90" s="471">
        <f t="shared" si="49"/>
        <v>0</v>
      </c>
      <c r="R90" s="471">
        <f t="shared" si="49"/>
        <v>0</v>
      </c>
      <c r="S90" s="471">
        <f t="shared" si="49"/>
        <v>0</v>
      </c>
      <c r="T90" s="471">
        <f aca="true" t="shared" si="50" ref="T90:AC90">SUM(T86:T89)</f>
        <v>0</v>
      </c>
      <c r="U90" s="471">
        <f t="shared" si="50"/>
        <v>0</v>
      </c>
      <c r="V90" s="471">
        <f t="shared" si="50"/>
        <v>0</v>
      </c>
      <c r="W90" s="471">
        <f t="shared" si="50"/>
        <v>0</v>
      </c>
      <c r="X90" s="471">
        <f t="shared" si="50"/>
        <v>0</v>
      </c>
      <c r="Y90" s="471">
        <f t="shared" si="50"/>
        <v>0</v>
      </c>
      <c r="Z90" s="471">
        <f t="shared" si="50"/>
        <v>0</v>
      </c>
      <c r="AA90" s="471">
        <f t="shared" si="50"/>
        <v>0</v>
      </c>
      <c r="AB90" s="471">
        <f t="shared" si="50"/>
        <v>0</v>
      </c>
      <c r="AC90" s="490">
        <f t="shared" si="50"/>
        <v>0</v>
      </c>
    </row>
    <row r="91" spans="2:29" ht="10.8" thickBot="1">
      <c r="B91" s="292"/>
      <c r="C91" s="257"/>
      <c r="D91" s="1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S91" s="252"/>
      <c r="T91" s="252"/>
      <c r="U91" s="252"/>
      <c r="V91" s="252"/>
      <c r="W91" s="252"/>
      <c r="X91" s="252"/>
      <c r="Y91" s="252"/>
      <c r="Z91" s="252"/>
      <c r="AA91" s="252"/>
      <c r="AB91" s="252"/>
      <c r="AC91" s="252"/>
    </row>
    <row r="92" spans="2:29" ht="13.2">
      <c r="B92" s="484" t="str">
        <f>B84</f>
        <v>7.6.</v>
      </c>
      <c r="C92" s="485" t="str">
        <f>C84</f>
        <v>Celkové oskm / č.tkm</v>
      </c>
      <c r="D92" s="491"/>
      <c r="E92" s="1084">
        <f>AC84+1</f>
        <v>2039</v>
      </c>
      <c r="F92" s="1068">
        <f aca="true" t="shared" si="51" ref="F92:S92">E92+1</f>
        <v>2040</v>
      </c>
      <c r="G92" s="1068">
        <f t="shared" si="51"/>
        <v>2041</v>
      </c>
      <c r="H92" s="1068">
        <f t="shared" si="51"/>
        <v>2042</v>
      </c>
      <c r="I92" s="1068">
        <f t="shared" si="51"/>
        <v>2043</v>
      </c>
      <c r="J92" s="1068">
        <f t="shared" si="51"/>
        <v>2044</v>
      </c>
      <c r="K92" s="1068">
        <f t="shared" si="51"/>
        <v>2045</v>
      </c>
      <c r="L92" s="1068">
        <f t="shared" si="51"/>
        <v>2046</v>
      </c>
      <c r="M92" s="1068">
        <f t="shared" si="51"/>
        <v>2047</v>
      </c>
      <c r="N92" s="1068">
        <f t="shared" si="51"/>
        <v>2048</v>
      </c>
      <c r="O92" s="1068">
        <f t="shared" si="51"/>
        <v>2049</v>
      </c>
      <c r="P92" s="1068">
        <f t="shared" si="51"/>
        <v>2050</v>
      </c>
      <c r="Q92" s="1068">
        <f t="shared" si="51"/>
        <v>2051</v>
      </c>
      <c r="R92" s="1068">
        <f t="shared" si="51"/>
        <v>2052</v>
      </c>
      <c r="S92" s="1068">
        <f t="shared" si="51"/>
        <v>2053</v>
      </c>
      <c r="T92" s="1068">
        <f aca="true" t="shared" si="52" ref="T92:AC92">S92+1</f>
        <v>2054</v>
      </c>
      <c r="U92" s="1068">
        <f t="shared" si="52"/>
        <v>2055</v>
      </c>
      <c r="V92" s="1068">
        <f t="shared" si="52"/>
        <v>2056</v>
      </c>
      <c r="W92" s="1068">
        <f t="shared" si="52"/>
        <v>2057</v>
      </c>
      <c r="X92" s="1068">
        <f t="shared" si="52"/>
        <v>2058</v>
      </c>
      <c r="Y92" s="1068">
        <f t="shared" si="52"/>
        <v>2059</v>
      </c>
      <c r="Z92" s="1068">
        <f t="shared" si="52"/>
        <v>2060</v>
      </c>
      <c r="AA92" s="1068">
        <f t="shared" si="52"/>
        <v>2061</v>
      </c>
      <c r="AB92" s="1068">
        <f t="shared" si="52"/>
        <v>2062</v>
      </c>
      <c r="AC92" s="1076">
        <f t="shared" si="52"/>
        <v>2063</v>
      </c>
    </row>
    <row r="93" spans="2:29" ht="13.8" thickBot="1">
      <c r="B93" s="487" t="s">
        <v>11</v>
      </c>
      <c r="C93" s="488" t="s">
        <v>81</v>
      </c>
      <c r="D93" s="492"/>
      <c r="E93" s="1085">
        <f>S85+1</f>
        <v>1</v>
      </c>
      <c r="F93" s="1069"/>
      <c r="G93" s="1069"/>
      <c r="H93" s="1069"/>
      <c r="I93" s="1069"/>
      <c r="J93" s="1069"/>
      <c r="K93" s="1069"/>
      <c r="L93" s="1069"/>
      <c r="M93" s="1069"/>
      <c r="N93" s="1069"/>
      <c r="O93" s="1069"/>
      <c r="P93" s="1069"/>
      <c r="Q93" s="1069"/>
      <c r="R93" s="1069"/>
      <c r="S93" s="1069"/>
      <c r="T93" s="1069"/>
      <c r="U93" s="1069"/>
      <c r="V93" s="1069"/>
      <c r="W93" s="1069"/>
      <c r="X93" s="1069"/>
      <c r="Y93" s="1069"/>
      <c r="Z93" s="1069"/>
      <c r="AA93" s="1069"/>
      <c r="AB93" s="1069"/>
      <c r="AC93" s="1077"/>
    </row>
    <row r="94" spans="2:29" ht="11.4">
      <c r="B94" s="1171" t="str">
        <f>B86</f>
        <v>Osobní</v>
      </c>
      <c r="C94" s="678" t="str">
        <f>C86</f>
        <v>Dieselová trakce</v>
      </c>
      <c r="D94" s="475"/>
      <c r="E94" s="290"/>
      <c r="F94" s="291"/>
      <c r="G94" s="291"/>
      <c r="H94" s="291"/>
      <c r="I94" s="291"/>
      <c r="J94" s="291"/>
      <c r="K94" s="291"/>
      <c r="L94" s="291"/>
      <c r="M94" s="291"/>
      <c r="N94" s="291"/>
      <c r="O94" s="291"/>
      <c r="P94" s="291"/>
      <c r="Q94" s="291"/>
      <c r="R94" s="291"/>
      <c r="S94" s="291"/>
      <c r="T94" s="291"/>
      <c r="U94" s="291"/>
      <c r="V94" s="291"/>
      <c r="W94" s="291"/>
      <c r="X94" s="291"/>
      <c r="Y94" s="291"/>
      <c r="Z94" s="291"/>
      <c r="AA94" s="291"/>
      <c r="AB94" s="291"/>
      <c r="AC94" s="288"/>
    </row>
    <row r="95" spans="2:29" ht="11.4">
      <c r="B95" s="1172"/>
      <c r="C95" s="676" t="str">
        <f>C87</f>
        <v>Elektrická trakce</v>
      </c>
      <c r="D95" s="479"/>
      <c r="E95" s="342"/>
      <c r="F95" s="340"/>
      <c r="G95" s="340"/>
      <c r="H95" s="340"/>
      <c r="I95" s="340"/>
      <c r="J95" s="340"/>
      <c r="K95" s="340"/>
      <c r="L95" s="340"/>
      <c r="M95" s="340"/>
      <c r="N95" s="340"/>
      <c r="O95" s="340"/>
      <c r="P95" s="340"/>
      <c r="Q95" s="340"/>
      <c r="R95" s="340"/>
      <c r="S95" s="340"/>
      <c r="T95" s="340"/>
      <c r="U95" s="340"/>
      <c r="V95" s="340"/>
      <c r="W95" s="340"/>
      <c r="X95" s="340"/>
      <c r="Y95" s="340"/>
      <c r="Z95" s="340"/>
      <c r="AA95" s="340"/>
      <c r="AB95" s="340"/>
      <c r="AC95" s="341"/>
    </row>
    <row r="96" spans="2:29" ht="11.4">
      <c r="B96" s="1173" t="str">
        <f>B88</f>
        <v>Nákladní</v>
      </c>
      <c r="C96" s="458" t="str">
        <f>C88</f>
        <v>Dieselová trakce</v>
      </c>
      <c r="D96" s="477"/>
      <c r="E96" s="8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10"/>
    </row>
    <row r="97" spans="2:29" ht="11.4">
      <c r="B97" s="1174"/>
      <c r="C97" s="458" t="str">
        <f>C89</f>
        <v>Elektrická trakce</v>
      </c>
      <c r="D97" s="479"/>
      <c r="E97" s="342"/>
      <c r="F97" s="340"/>
      <c r="G97" s="340"/>
      <c r="H97" s="340"/>
      <c r="I97" s="340"/>
      <c r="J97" s="340"/>
      <c r="K97" s="340"/>
      <c r="L97" s="340"/>
      <c r="M97" s="340"/>
      <c r="N97" s="340"/>
      <c r="O97" s="340"/>
      <c r="P97" s="340"/>
      <c r="Q97" s="340"/>
      <c r="R97" s="340"/>
      <c r="S97" s="340"/>
      <c r="T97" s="340"/>
      <c r="U97" s="340"/>
      <c r="V97" s="340"/>
      <c r="W97" s="340"/>
      <c r="X97" s="340"/>
      <c r="Y97" s="340"/>
      <c r="Z97" s="340"/>
      <c r="AA97" s="340"/>
      <c r="AB97" s="340"/>
      <c r="AC97" s="341"/>
    </row>
    <row r="98" spans="2:29" ht="12.6" thickBot="1">
      <c r="B98" s="480"/>
      <c r="C98" s="465" t="str">
        <f>C90</f>
        <v>Celkové oskm / č.tkm</v>
      </c>
      <c r="D98" s="481"/>
      <c r="E98" s="482">
        <f aca="true" t="shared" si="53" ref="E98:S98">SUM(E94:E97)</f>
        <v>0</v>
      </c>
      <c r="F98" s="483">
        <f t="shared" si="53"/>
        <v>0</v>
      </c>
      <c r="G98" s="483">
        <f t="shared" si="53"/>
        <v>0</v>
      </c>
      <c r="H98" s="483">
        <f t="shared" si="53"/>
        <v>0</v>
      </c>
      <c r="I98" s="483">
        <f t="shared" si="53"/>
        <v>0</v>
      </c>
      <c r="J98" s="483">
        <f t="shared" si="53"/>
        <v>0</v>
      </c>
      <c r="K98" s="483">
        <f t="shared" si="53"/>
        <v>0</v>
      </c>
      <c r="L98" s="483">
        <f t="shared" si="53"/>
        <v>0</v>
      </c>
      <c r="M98" s="483">
        <f t="shared" si="53"/>
        <v>0</v>
      </c>
      <c r="N98" s="483">
        <f t="shared" si="53"/>
        <v>0</v>
      </c>
      <c r="O98" s="483">
        <f t="shared" si="53"/>
        <v>0</v>
      </c>
      <c r="P98" s="483">
        <f t="shared" si="53"/>
        <v>0</v>
      </c>
      <c r="Q98" s="483">
        <f t="shared" si="53"/>
        <v>0</v>
      </c>
      <c r="R98" s="483">
        <f t="shared" si="53"/>
        <v>0</v>
      </c>
      <c r="S98" s="483">
        <f t="shared" si="53"/>
        <v>0</v>
      </c>
      <c r="T98" s="483">
        <f aca="true" t="shared" si="54" ref="T98:AC98">SUM(T94:T97)</f>
        <v>0</v>
      </c>
      <c r="U98" s="483">
        <f t="shared" si="54"/>
        <v>0</v>
      </c>
      <c r="V98" s="483">
        <f t="shared" si="54"/>
        <v>0</v>
      </c>
      <c r="W98" s="483">
        <f t="shared" si="54"/>
        <v>0</v>
      </c>
      <c r="X98" s="483">
        <f t="shared" si="54"/>
        <v>0</v>
      </c>
      <c r="Y98" s="483">
        <f t="shared" si="54"/>
        <v>0</v>
      </c>
      <c r="Z98" s="483">
        <f t="shared" si="54"/>
        <v>0</v>
      </c>
      <c r="AA98" s="483">
        <f t="shared" si="54"/>
        <v>0</v>
      </c>
      <c r="AB98" s="483">
        <f t="shared" si="54"/>
        <v>0</v>
      </c>
      <c r="AC98" s="472">
        <f t="shared" si="54"/>
        <v>0</v>
      </c>
    </row>
    <row r="100" ht="12" thickBot="1">
      <c r="B100" s="287"/>
    </row>
    <row r="101" spans="1:29" s="372" customFormat="1" ht="13.2">
      <c r="A101" s="81"/>
      <c r="B101" s="105" t="s">
        <v>271</v>
      </c>
      <c r="C101" s="529" t="s">
        <v>270</v>
      </c>
      <c r="D101" s="453"/>
      <c r="E101" s="1064">
        <f>E2</f>
        <v>2014</v>
      </c>
      <c r="F101" s="1064">
        <f aca="true" t="shared" si="55" ref="F101:AC101">E101+1</f>
        <v>2015</v>
      </c>
      <c r="G101" s="1064">
        <f t="shared" si="55"/>
        <v>2016</v>
      </c>
      <c r="H101" s="1064">
        <f t="shared" si="55"/>
        <v>2017</v>
      </c>
      <c r="I101" s="1064">
        <f t="shared" si="55"/>
        <v>2018</v>
      </c>
      <c r="J101" s="1064">
        <f t="shared" si="55"/>
        <v>2019</v>
      </c>
      <c r="K101" s="1064">
        <f t="shared" si="55"/>
        <v>2020</v>
      </c>
      <c r="L101" s="1064">
        <f t="shared" si="55"/>
        <v>2021</v>
      </c>
      <c r="M101" s="1064">
        <f t="shared" si="55"/>
        <v>2022</v>
      </c>
      <c r="N101" s="1064">
        <f t="shared" si="55"/>
        <v>2023</v>
      </c>
      <c r="O101" s="1064">
        <f t="shared" si="55"/>
        <v>2024</v>
      </c>
      <c r="P101" s="1064">
        <f t="shared" si="55"/>
        <v>2025</v>
      </c>
      <c r="Q101" s="1064">
        <f t="shared" si="55"/>
        <v>2026</v>
      </c>
      <c r="R101" s="1064">
        <f t="shared" si="55"/>
        <v>2027</v>
      </c>
      <c r="S101" s="1064">
        <f t="shared" si="55"/>
        <v>2028</v>
      </c>
      <c r="T101" s="1064">
        <f t="shared" si="55"/>
        <v>2029</v>
      </c>
      <c r="U101" s="1064">
        <f t="shared" si="55"/>
        <v>2030</v>
      </c>
      <c r="V101" s="1064">
        <f t="shared" si="55"/>
        <v>2031</v>
      </c>
      <c r="W101" s="1064">
        <f t="shared" si="55"/>
        <v>2032</v>
      </c>
      <c r="X101" s="1064">
        <f t="shared" si="55"/>
        <v>2033</v>
      </c>
      <c r="Y101" s="1064">
        <f t="shared" si="55"/>
        <v>2034</v>
      </c>
      <c r="Z101" s="1064">
        <f t="shared" si="55"/>
        <v>2035</v>
      </c>
      <c r="AA101" s="1064">
        <f t="shared" si="55"/>
        <v>2036</v>
      </c>
      <c r="AB101" s="1064">
        <f t="shared" si="55"/>
        <v>2037</v>
      </c>
      <c r="AC101" s="1078">
        <f t="shared" si="55"/>
        <v>2038</v>
      </c>
    </row>
    <row r="102" spans="1:29" s="372" customFormat="1" ht="13.8" thickBot="1">
      <c r="A102" s="81"/>
      <c r="B102" s="454" t="s">
        <v>9</v>
      </c>
      <c r="C102" s="455"/>
      <c r="D102" s="456" t="s">
        <v>263</v>
      </c>
      <c r="E102" s="1065"/>
      <c r="F102" s="1065"/>
      <c r="G102" s="1065"/>
      <c r="H102" s="1065"/>
      <c r="I102" s="1065"/>
      <c r="J102" s="1065"/>
      <c r="K102" s="1065"/>
      <c r="L102" s="1065"/>
      <c r="M102" s="1065"/>
      <c r="N102" s="1065"/>
      <c r="O102" s="1065"/>
      <c r="P102" s="1065"/>
      <c r="Q102" s="1065"/>
      <c r="R102" s="1065"/>
      <c r="S102" s="1065"/>
      <c r="T102" s="1065"/>
      <c r="U102" s="1065"/>
      <c r="V102" s="1065"/>
      <c r="W102" s="1065"/>
      <c r="X102" s="1065"/>
      <c r="Y102" s="1065"/>
      <c r="Z102" s="1065"/>
      <c r="AA102" s="1065"/>
      <c r="AB102" s="1065"/>
      <c r="AC102" s="1079"/>
    </row>
    <row r="103" spans="1:29" s="372" customFormat="1" ht="11.4">
      <c r="A103" s="81"/>
      <c r="B103" s="833"/>
      <c r="C103" s="756" t="s">
        <v>380</v>
      </c>
      <c r="D103" s="834">
        <v>1</v>
      </c>
      <c r="E103" s="992">
        <v>0</v>
      </c>
      <c r="F103" s="993">
        <f>'6 Externality'!F159</f>
        <v>0.028</v>
      </c>
      <c r="G103" s="993">
        <f>'6 Externality'!G159</f>
        <v>0.03</v>
      </c>
      <c r="H103" s="993">
        <f>'6 Externality'!H159</f>
        <v>0.03</v>
      </c>
      <c r="I103" s="993">
        <f>'6 Externality'!I159</f>
        <v>0.03</v>
      </c>
      <c r="J103" s="993">
        <f>'6 Externality'!J159</f>
        <v>0.03</v>
      </c>
      <c r="K103" s="993">
        <f>'6 Externality'!K159</f>
        <v>0.02</v>
      </c>
      <c r="L103" s="993">
        <f>'6 Externality'!L159</f>
        <v>0.02</v>
      </c>
      <c r="M103" s="993">
        <f>'6 Externality'!M159</f>
        <v>0.02</v>
      </c>
      <c r="N103" s="993">
        <f>'6 Externality'!N159</f>
        <v>0.02</v>
      </c>
      <c r="O103" s="993">
        <f>'6 Externality'!O159</f>
        <v>0.02</v>
      </c>
      <c r="P103" s="993">
        <f>'6 Externality'!P159</f>
        <v>0.02</v>
      </c>
      <c r="Q103" s="993">
        <f>'6 Externality'!Q159</f>
        <v>0.02</v>
      </c>
      <c r="R103" s="993">
        <f>'6 Externality'!R159</f>
        <v>0.02</v>
      </c>
      <c r="S103" s="993">
        <f>'6 Externality'!S159</f>
        <v>0.02</v>
      </c>
      <c r="T103" s="993">
        <f>'6 Externality'!T159</f>
        <v>0.02</v>
      </c>
      <c r="U103" s="993">
        <f>'6 Externality'!U159</f>
        <v>0.01</v>
      </c>
      <c r="V103" s="993">
        <f>'6 Externality'!V159</f>
        <v>0.01</v>
      </c>
      <c r="W103" s="993">
        <f>'6 Externality'!W159</f>
        <v>0.01</v>
      </c>
      <c r="X103" s="993">
        <f>'6 Externality'!X159</f>
        <v>0.01</v>
      </c>
      <c r="Y103" s="993">
        <f>'6 Externality'!Y159</f>
        <v>0.01</v>
      </c>
      <c r="Z103" s="993">
        <f>'6 Externality'!Z159</f>
        <v>0.01</v>
      </c>
      <c r="AA103" s="993">
        <f>'6 Externality'!AA159</f>
        <v>0.01</v>
      </c>
      <c r="AB103" s="993">
        <f>'6 Externality'!AB159</f>
        <v>0.01</v>
      </c>
      <c r="AC103" s="994">
        <f>'6 Externality'!AC159</f>
        <v>0.01</v>
      </c>
    </row>
    <row r="104" spans="1:29" s="372" customFormat="1" ht="12.6" thickBot="1">
      <c r="A104" s="81"/>
      <c r="B104" s="835"/>
      <c r="C104" s="759" t="s">
        <v>383</v>
      </c>
      <c r="D104" s="832"/>
      <c r="E104" s="1002">
        <v>1</v>
      </c>
      <c r="F104" s="996">
        <f aca="true" t="shared" si="56" ref="F104:AC104">E104*(1+F103)</f>
        <v>1.028</v>
      </c>
      <c r="G104" s="996">
        <f t="shared" si="56"/>
        <v>1.05884</v>
      </c>
      <c r="H104" s="996">
        <f t="shared" si="56"/>
        <v>1.0906052</v>
      </c>
      <c r="I104" s="996">
        <f t="shared" si="56"/>
        <v>1.123323356</v>
      </c>
      <c r="J104" s="996">
        <f t="shared" si="56"/>
        <v>1.15702305668</v>
      </c>
      <c r="K104" s="996">
        <f t="shared" si="56"/>
        <v>1.1801635178135998</v>
      </c>
      <c r="L104" s="996">
        <f t="shared" si="56"/>
        <v>1.203766788169872</v>
      </c>
      <c r="M104" s="996">
        <f t="shared" si="56"/>
        <v>1.2278421239332693</v>
      </c>
      <c r="N104" s="996">
        <f t="shared" si="56"/>
        <v>1.2523989664119346</v>
      </c>
      <c r="O104" s="996">
        <f t="shared" si="56"/>
        <v>1.2774469457401734</v>
      </c>
      <c r="P104" s="996">
        <f t="shared" si="56"/>
        <v>1.302995884654977</v>
      </c>
      <c r="Q104" s="996">
        <f t="shared" si="56"/>
        <v>1.3290558023480765</v>
      </c>
      <c r="R104" s="996">
        <f t="shared" si="56"/>
        <v>1.355636918395038</v>
      </c>
      <c r="S104" s="996">
        <f t="shared" si="56"/>
        <v>1.382749656762939</v>
      </c>
      <c r="T104" s="996">
        <f t="shared" si="56"/>
        <v>1.4104046498981977</v>
      </c>
      <c r="U104" s="996">
        <f t="shared" si="56"/>
        <v>1.4245086963971796</v>
      </c>
      <c r="V104" s="996">
        <f t="shared" si="56"/>
        <v>1.4387537833611515</v>
      </c>
      <c r="W104" s="996">
        <f t="shared" si="56"/>
        <v>1.453141321194763</v>
      </c>
      <c r="X104" s="996">
        <f t="shared" si="56"/>
        <v>1.4676727344067106</v>
      </c>
      <c r="Y104" s="996">
        <f t="shared" si="56"/>
        <v>1.4823494617507778</v>
      </c>
      <c r="Z104" s="996">
        <f t="shared" si="56"/>
        <v>1.4971729563682856</v>
      </c>
      <c r="AA104" s="996">
        <f t="shared" si="56"/>
        <v>1.5121446859319685</v>
      </c>
      <c r="AB104" s="996">
        <f t="shared" si="56"/>
        <v>1.5272661327912882</v>
      </c>
      <c r="AC104" s="997">
        <f t="shared" si="56"/>
        <v>1.542538794119201</v>
      </c>
    </row>
    <row r="105" spans="1:29" s="372" customFormat="1" ht="10.8" thickBot="1">
      <c r="A105" s="81"/>
      <c r="B105" s="292"/>
      <c r="C105" s="257"/>
      <c r="D105" s="1"/>
      <c r="E105" s="252"/>
      <c r="F105" s="252"/>
      <c r="G105" s="252"/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  <c r="R105" s="252"/>
      <c r="S105" s="252"/>
      <c r="T105" s="252"/>
      <c r="U105" s="252"/>
      <c r="V105" s="252"/>
      <c r="W105" s="252"/>
      <c r="X105" s="252"/>
      <c r="Y105" s="252"/>
      <c r="Z105" s="252"/>
      <c r="AA105" s="252"/>
      <c r="AB105" s="252"/>
      <c r="AC105" s="252"/>
    </row>
    <row r="106" spans="1:29" s="372" customFormat="1" ht="13.2">
      <c r="A106" s="81"/>
      <c r="B106" s="105" t="str">
        <f>B101</f>
        <v>7.7.</v>
      </c>
      <c r="C106" s="106" t="str">
        <f>C101</f>
        <v>Změna měrných hodnot emisí</v>
      </c>
      <c r="D106" s="473"/>
      <c r="E106" s="1066">
        <f>AC101+1</f>
        <v>2039</v>
      </c>
      <c r="F106" s="1064">
        <f aca="true" t="shared" si="57" ref="F106:AC106">E106+1</f>
        <v>2040</v>
      </c>
      <c r="G106" s="1064">
        <f t="shared" si="57"/>
        <v>2041</v>
      </c>
      <c r="H106" s="1064">
        <f t="shared" si="57"/>
        <v>2042</v>
      </c>
      <c r="I106" s="1064">
        <f t="shared" si="57"/>
        <v>2043</v>
      </c>
      <c r="J106" s="1064">
        <f t="shared" si="57"/>
        <v>2044</v>
      </c>
      <c r="K106" s="1064">
        <f t="shared" si="57"/>
        <v>2045</v>
      </c>
      <c r="L106" s="1064">
        <f t="shared" si="57"/>
        <v>2046</v>
      </c>
      <c r="M106" s="1064">
        <f t="shared" si="57"/>
        <v>2047</v>
      </c>
      <c r="N106" s="1064">
        <f t="shared" si="57"/>
        <v>2048</v>
      </c>
      <c r="O106" s="1064">
        <f t="shared" si="57"/>
        <v>2049</v>
      </c>
      <c r="P106" s="1064">
        <f t="shared" si="57"/>
        <v>2050</v>
      </c>
      <c r="Q106" s="1064">
        <f t="shared" si="57"/>
        <v>2051</v>
      </c>
      <c r="R106" s="1064">
        <f t="shared" si="57"/>
        <v>2052</v>
      </c>
      <c r="S106" s="1064">
        <f t="shared" si="57"/>
        <v>2053</v>
      </c>
      <c r="T106" s="1064">
        <f t="shared" si="57"/>
        <v>2054</v>
      </c>
      <c r="U106" s="1064">
        <f t="shared" si="57"/>
        <v>2055</v>
      </c>
      <c r="V106" s="1064">
        <f t="shared" si="57"/>
        <v>2056</v>
      </c>
      <c r="W106" s="1064">
        <f t="shared" si="57"/>
        <v>2057</v>
      </c>
      <c r="X106" s="1064">
        <f t="shared" si="57"/>
        <v>2058</v>
      </c>
      <c r="Y106" s="1064">
        <f t="shared" si="57"/>
        <v>2059</v>
      </c>
      <c r="Z106" s="1064">
        <f t="shared" si="57"/>
        <v>2060</v>
      </c>
      <c r="AA106" s="1064">
        <f t="shared" si="57"/>
        <v>2061</v>
      </c>
      <c r="AB106" s="1064">
        <f t="shared" si="57"/>
        <v>2062</v>
      </c>
      <c r="AC106" s="1078">
        <f t="shared" si="57"/>
        <v>2063</v>
      </c>
    </row>
    <row r="107" spans="1:29" s="372" customFormat="1" ht="13.8" thickBot="1">
      <c r="A107" s="81"/>
      <c r="B107" s="454" t="s">
        <v>11</v>
      </c>
      <c r="C107" s="455"/>
      <c r="D107" s="456" t="s">
        <v>263</v>
      </c>
      <c r="E107" s="1067"/>
      <c r="F107" s="1065"/>
      <c r="G107" s="1065"/>
      <c r="H107" s="1065"/>
      <c r="I107" s="1065"/>
      <c r="J107" s="1065"/>
      <c r="K107" s="1065"/>
      <c r="L107" s="1065"/>
      <c r="M107" s="1065"/>
      <c r="N107" s="1065"/>
      <c r="O107" s="1065"/>
      <c r="P107" s="1065"/>
      <c r="Q107" s="1065"/>
      <c r="R107" s="1065"/>
      <c r="S107" s="1065"/>
      <c r="T107" s="1065"/>
      <c r="U107" s="1065"/>
      <c r="V107" s="1065"/>
      <c r="W107" s="1065"/>
      <c r="X107" s="1065"/>
      <c r="Y107" s="1065"/>
      <c r="Z107" s="1065"/>
      <c r="AA107" s="1065"/>
      <c r="AB107" s="1065"/>
      <c r="AC107" s="1079"/>
    </row>
    <row r="108" spans="1:29" s="372" customFormat="1" ht="11.4">
      <c r="A108" s="81"/>
      <c r="B108" s="833"/>
      <c r="C108" s="756" t="str">
        <f>C103</f>
        <v>Hodnota růstu HDP na hlavu (resp. prognóza)</v>
      </c>
      <c r="D108" s="836">
        <f>D103</f>
        <v>1</v>
      </c>
      <c r="E108" s="1001">
        <f>'6 Externality'!E164</f>
        <v>0.01</v>
      </c>
      <c r="F108" s="993">
        <f>'6 Externality'!F164</f>
        <v>0.01</v>
      </c>
      <c r="G108" s="993">
        <f>'6 Externality'!G164</f>
        <v>0.01</v>
      </c>
      <c r="H108" s="993">
        <f>'6 Externality'!H164</f>
        <v>0.01</v>
      </c>
      <c r="I108" s="993">
        <f>'6 Externality'!I164</f>
        <v>0.01</v>
      </c>
      <c r="J108" s="993">
        <f>'6 Externality'!J164</f>
        <v>0.01</v>
      </c>
      <c r="K108" s="993">
        <f>'6 Externality'!K164</f>
        <v>0.01</v>
      </c>
      <c r="L108" s="993">
        <f>'6 Externality'!L164</f>
        <v>0.01</v>
      </c>
      <c r="M108" s="993">
        <f>'6 Externality'!M164</f>
        <v>0.01</v>
      </c>
      <c r="N108" s="993">
        <f>'6 Externality'!N164</f>
        <v>0.01</v>
      </c>
      <c r="O108" s="993">
        <f>'6 Externality'!O164</f>
        <v>0.01</v>
      </c>
      <c r="P108" s="993">
        <f>'6 Externality'!P164</f>
        <v>0.01</v>
      </c>
      <c r="Q108" s="993">
        <f>'6 Externality'!Q164</f>
        <v>0.01</v>
      </c>
      <c r="R108" s="993">
        <f>'6 Externality'!R164</f>
        <v>0.01</v>
      </c>
      <c r="S108" s="993">
        <f>'6 Externality'!S164</f>
        <v>0.01</v>
      </c>
      <c r="T108" s="993">
        <f>'6 Externality'!T164</f>
        <v>0.01</v>
      </c>
      <c r="U108" s="993">
        <f>'6 Externality'!U164</f>
        <v>0.01</v>
      </c>
      <c r="V108" s="993">
        <f>'6 Externality'!V164</f>
        <v>0.01</v>
      </c>
      <c r="W108" s="993">
        <f>'6 Externality'!W164</f>
        <v>0.01</v>
      </c>
      <c r="X108" s="993">
        <f>'6 Externality'!X164</f>
        <v>0.01</v>
      </c>
      <c r="Y108" s="993">
        <f>'6 Externality'!Y164</f>
        <v>0.01</v>
      </c>
      <c r="Z108" s="993">
        <f>'6 Externality'!Z164</f>
        <v>0.01</v>
      </c>
      <c r="AA108" s="993">
        <f>'6 Externality'!AA164</f>
        <v>0.01</v>
      </c>
      <c r="AB108" s="993">
        <f>'6 Externality'!AB164</f>
        <v>0.01</v>
      </c>
      <c r="AC108" s="994">
        <f>'6 Externality'!AC164</f>
        <v>0.01</v>
      </c>
    </row>
    <row r="109" spans="1:29" s="372" customFormat="1" ht="12" thickBot="1">
      <c r="A109" s="81"/>
      <c r="B109" s="837"/>
      <c r="C109" s="759" t="str">
        <f>C104</f>
        <v>Výsledný růstový koeficient ohodnocení emisí</v>
      </c>
      <c r="D109" s="481"/>
      <c r="E109" s="996">
        <f>AC104*(1+E108)</f>
        <v>1.557964182060393</v>
      </c>
      <c r="F109" s="996">
        <f aca="true" t="shared" si="58" ref="F109:AC109">E109*(1+F108)</f>
        <v>1.5735438238809971</v>
      </c>
      <c r="G109" s="996">
        <f t="shared" si="58"/>
        <v>1.589279262119807</v>
      </c>
      <c r="H109" s="996">
        <f t="shared" si="58"/>
        <v>1.605172054741005</v>
      </c>
      <c r="I109" s="996">
        <f t="shared" si="58"/>
        <v>1.621223775288415</v>
      </c>
      <c r="J109" s="996">
        <f t="shared" si="58"/>
        <v>1.6374360130412993</v>
      </c>
      <c r="K109" s="996">
        <f t="shared" si="58"/>
        <v>1.6538103731717122</v>
      </c>
      <c r="L109" s="996">
        <f t="shared" si="58"/>
        <v>1.6703484769034294</v>
      </c>
      <c r="M109" s="996">
        <f t="shared" si="58"/>
        <v>1.6870519616724637</v>
      </c>
      <c r="N109" s="996">
        <f t="shared" si="58"/>
        <v>1.7039224812891884</v>
      </c>
      <c r="O109" s="996">
        <f t="shared" si="58"/>
        <v>1.7209617061020803</v>
      </c>
      <c r="P109" s="996">
        <f t="shared" si="58"/>
        <v>1.738171323163101</v>
      </c>
      <c r="Q109" s="996">
        <f t="shared" si="58"/>
        <v>1.755553036394732</v>
      </c>
      <c r="R109" s="996">
        <f t="shared" si="58"/>
        <v>1.7731085667586794</v>
      </c>
      <c r="S109" s="996">
        <f t="shared" si="58"/>
        <v>1.7908396524262662</v>
      </c>
      <c r="T109" s="996">
        <f t="shared" si="58"/>
        <v>1.8087480489505288</v>
      </c>
      <c r="U109" s="996">
        <f t="shared" si="58"/>
        <v>1.826835529440034</v>
      </c>
      <c r="V109" s="996">
        <f t="shared" si="58"/>
        <v>1.8451038847344343</v>
      </c>
      <c r="W109" s="996">
        <f t="shared" si="58"/>
        <v>1.8635549235817788</v>
      </c>
      <c r="X109" s="996">
        <f t="shared" si="58"/>
        <v>1.8821904728175967</v>
      </c>
      <c r="Y109" s="996">
        <f t="shared" si="58"/>
        <v>1.9010123775457726</v>
      </c>
      <c r="Z109" s="996">
        <f t="shared" si="58"/>
        <v>1.9200225013212302</v>
      </c>
      <c r="AA109" s="996">
        <f t="shared" si="58"/>
        <v>1.9392227263344426</v>
      </c>
      <c r="AB109" s="996">
        <f t="shared" si="58"/>
        <v>1.958614953597787</v>
      </c>
      <c r="AC109" s="997">
        <f t="shared" si="58"/>
        <v>1.978201103133765</v>
      </c>
    </row>
    <row r="110" ht="11.4">
      <c r="B110" s="287"/>
    </row>
    <row r="111" ht="12" thickBot="1">
      <c r="B111" s="287"/>
    </row>
    <row r="112" spans="2:16" ht="12.75">
      <c r="B112" s="1089" t="s">
        <v>56</v>
      </c>
      <c r="C112" s="1090"/>
      <c r="D112" s="1090"/>
      <c r="E112" s="1090"/>
      <c r="F112" s="1090"/>
      <c r="G112" s="1090"/>
      <c r="H112" s="1090"/>
      <c r="I112" s="1090"/>
      <c r="J112" s="1090"/>
      <c r="K112" s="1090"/>
      <c r="L112" s="1090"/>
      <c r="M112" s="1090"/>
      <c r="N112" s="1090"/>
      <c r="O112" s="1090"/>
      <c r="P112" s="1091"/>
    </row>
    <row r="113" spans="2:16" ht="10.8" thickBot="1">
      <c r="B113" s="1092"/>
      <c r="C113" s="1093"/>
      <c r="D113" s="1093"/>
      <c r="E113" s="1093"/>
      <c r="F113" s="1093"/>
      <c r="G113" s="1093"/>
      <c r="H113" s="1093"/>
      <c r="I113" s="1093"/>
      <c r="J113" s="1093"/>
      <c r="K113" s="1093"/>
      <c r="L113" s="1093"/>
      <c r="M113" s="1093"/>
      <c r="N113" s="1093"/>
      <c r="O113" s="1093"/>
      <c r="P113" s="1094"/>
    </row>
    <row r="114" spans="2:16" ht="13.2">
      <c r="B114" s="603" t="s">
        <v>247</v>
      </c>
      <c r="C114" s="604"/>
      <c r="D114" s="605"/>
      <c r="E114" s="605"/>
      <c r="F114" s="605"/>
      <c r="G114" s="606"/>
      <c r="H114" s="190"/>
      <c r="I114" s="190"/>
      <c r="J114" s="190"/>
      <c r="K114" s="190"/>
      <c r="L114" s="190"/>
      <c r="M114" s="190"/>
      <c r="N114" s="190"/>
      <c r="O114" s="190"/>
      <c r="P114" s="607"/>
    </row>
    <row r="115" spans="2:16" ht="13.2">
      <c r="B115" s="764" t="s">
        <v>248</v>
      </c>
      <c r="C115" s="765"/>
      <c r="D115" s="766"/>
      <c r="E115" s="766"/>
      <c r="F115" s="766"/>
      <c r="G115" s="767"/>
      <c r="H115" s="196"/>
      <c r="I115" s="196"/>
      <c r="J115" s="196"/>
      <c r="K115" s="196"/>
      <c r="L115" s="196"/>
      <c r="M115" s="196"/>
      <c r="N115" s="196"/>
      <c r="O115" s="196"/>
      <c r="P115" s="768"/>
    </row>
    <row r="116" spans="2:16" ht="13.8" thickBot="1">
      <c r="B116" s="608" t="s">
        <v>382</v>
      </c>
      <c r="C116" s="609"/>
      <c r="D116" s="204"/>
      <c r="E116" s="204"/>
      <c r="F116" s="204"/>
      <c r="G116" s="610"/>
      <c r="H116" s="204"/>
      <c r="I116" s="204"/>
      <c r="J116" s="204"/>
      <c r="K116" s="204"/>
      <c r="L116" s="204"/>
      <c r="M116" s="204"/>
      <c r="N116" s="204"/>
      <c r="O116" s="204"/>
      <c r="P116" s="611"/>
    </row>
  </sheetData>
  <sheetProtection password="C644" sheet="1" objects="1" scenarios="1" formatCells="0" formatColumns="0" formatRows="0" insertColumns="0" insertRows="0" insertHyperlinks="0" deleteColumns="0" deleteRows="0" sort="0" autoFilter="0" pivotTables="0"/>
  <mergeCells count="325">
    <mergeCell ref="B112:P113"/>
    <mergeCell ref="F2:F3"/>
    <mergeCell ref="G2:G3"/>
    <mergeCell ref="H2:H3"/>
    <mergeCell ref="I2:I3"/>
    <mergeCell ref="M19:M20"/>
    <mergeCell ref="O2:O3"/>
    <mergeCell ref="P2:P3"/>
    <mergeCell ref="P19:P20"/>
    <mergeCell ref="K27:K28"/>
    <mergeCell ref="J2:J3"/>
    <mergeCell ref="K2:K3"/>
    <mergeCell ref="L2:L3"/>
    <mergeCell ref="M2:M3"/>
    <mergeCell ref="L19:L20"/>
    <mergeCell ref="L27:L28"/>
    <mergeCell ref="O19:O20"/>
    <mergeCell ref="B46:B47"/>
    <mergeCell ref="F44:F45"/>
    <mergeCell ref="H44:H45"/>
    <mergeCell ref="P44:P45"/>
    <mergeCell ref="K19:K20"/>
    <mergeCell ref="G36:G37"/>
    <mergeCell ref="M36:M37"/>
    <mergeCell ref="S2:S3"/>
    <mergeCell ref="F10:F11"/>
    <mergeCell ref="G10:G11"/>
    <mergeCell ref="H10:H11"/>
    <mergeCell ref="I10:I11"/>
    <mergeCell ref="J10:J11"/>
    <mergeCell ref="K10:K11"/>
    <mergeCell ref="L10:L11"/>
    <mergeCell ref="N2:N3"/>
    <mergeCell ref="Q2:Q3"/>
    <mergeCell ref="Q10:Q11"/>
    <mergeCell ref="M10:M11"/>
    <mergeCell ref="N10:N11"/>
    <mergeCell ref="O10:O11"/>
    <mergeCell ref="P10:P11"/>
    <mergeCell ref="S10:S11"/>
    <mergeCell ref="E2:E3"/>
    <mergeCell ref="E10:E11"/>
    <mergeCell ref="E19:E20"/>
    <mergeCell ref="E27:E28"/>
    <mergeCell ref="Q27:Q28"/>
    <mergeCell ref="Q19:Q20"/>
    <mergeCell ref="J19:J20"/>
    <mergeCell ref="R10:R11"/>
    <mergeCell ref="R19:R20"/>
    <mergeCell ref="R2:R3"/>
    <mergeCell ref="N19:N20"/>
    <mergeCell ref="F19:F20"/>
    <mergeCell ref="G19:G20"/>
    <mergeCell ref="N27:N28"/>
    <mergeCell ref="O27:O28"/>
    <mergeCell ref="P27:P28"/>
    <mergeCell ref="R27:R28"/>
    <mergeCell ref="S36:S37"/>
    <mergeCell ref="F36:F37"/>
    <mergeCell ref="R36:R37"/>
    <mergeCell ref="I36:I37"/>
    <mergeCell ref="O36:O37"/>
    <mergeCell ref="N36:N37"/>
    <mergeCell ref="H36:H37"/>
    <mergeCell ref="J36:J37"/>
    <mergeCell ref="K36:K37"/>
    <mergeCell ref="L36:L37"/>
    <mergeCell ref="Q36:Q37"/>
    <mergeCell ref="P36:P37"/>
    <mergeCell ref="E36:E37"/>
    <mergeCell ref="E44:E45"/>
    <mergeCell ref="B4:B5"/>
    <mergeCell ref="B6:B7"/>
    <mergeCell ref="B12:B13"/>
    <mergeCell ref="B14:B15"/>
    <mergeCell ref="B21:B22"/>
    <mergeCell ref="B23:B24"/>
    <mergeCell ref="B29:B30"/>
    <mergeCell ref="B31:B32"/>
    <mergeCell ref="S19:S20"/>
    <mergeCell ref="F27:F28"/>
    <mergeCell ref="G27:G28"/>
    <mergeCell ref="H27:H28"/>
    <mergeCell ref="I27:I28"/>
    <mergeCell ref="J27:J28"/>
    <mergeCell ref="H19:H20"/>
    <mergeCell ref="I19:I20"/>
    <mergeCell ref="S27:S28"/>
    <mergeCell ref="M27:M28"/>
    <mergeCell ref="D60:E60"/>
    <mergeCell ref="H60:I60"/>
    <mergeCell ref="E67:E68"/>
    <mergeCell ref="F67:F68"/>
    <mergeCell ref="G67:G68"/>
    <mergeCell ref="F60:G60"/>
    <mergeCell ref="S44:S45"/>
    <mergeCell ref="B38:B39"/>
    <mergeCell ref="B40:B41"/>
    <mergeCell ref="M44:M45"/>
    <mergeCell ref="N44:N45"/>
    <mergeCell ref="O44:O45"/>
    <mergeCell ref="Q44:Q45"/>
    <mergeCell ref="R44:R45"/>
    <mergeCell ref="G44:G45"/>
    <mergeCell ref="I44:I45"/>
    <mergeCell ref="J44:J45"/>
    <mergeCell ref="K44:K45"/>
    <mergeCell ref="L44:L45"/>
    <mergeCell ref="B48:B49"/>
    <mergeCell ref="P67:P68"/>
    <mergeCell ref="Q67:Q68"/>
    <mergeCell ref="R67:R68"/>
    <mergeCell ref="S67:S68"/>
    <mergeCell ref="L67:L68"/>
    <mergeCell ref="M67:M68"/>
    <mergeCell ref="N67:N68"/>
    <mergeCell ref="O67:O68"/>
    <mergeCell ref="G75:G76"/>
    <mergeCell ref="H75:H76"/>
    <mergeCell ref="I75:I76"/>
    <mergeCell ref="J75:J76"/>
    <mergeCell ref="S75:S76"/>
    <mergeCell ref="H67:H68"/>
    <mergeCell ref="I67:I68"/>
    <mergeCell ref="J67:J68"/>
    <mergeCell ref="K67:K68"/>
    <mergeCell ref="B69:B70"/>
    <mergeCell ref="B71:B72"/>
    <mergeCell ref="E75:E76"/>
    <mergeCell ref="F75:F76"/>
    <mergeCell ref="O75:O76"/>
    <mergeCell ref="P75:P76"/>
    <mergeCell ref="Q75:Q76"/>
    <mergeCell ref="R75:R76"/>
    <mergeCell ref="K75:K76"/>
    <mergeCell ref="L75:L76"/>
    <mergeCell ref="M75:M76"/>
    <mergeCell ref="N75:N76"/>
    <mergeCell ref="B77:B78"/>
    <mergeCell ref="B79:B80"/>
    <mergeCell ref="E84:E85"/>
    <mergeCell ref="F84:F85"/>
    <mergeCell ref="G84:G85"/>
    <mergeCell ref="H84:H85"/>
    <mergeCell ref="I84:I85"/>
    <mergeCell ref="J84:J85"/>
    <mergeCell ref="K84:K85"/>
    <mergeCell ref="B86:B87"/>
    <mergeCell ref="B88:B89"/>
    <mergeCell ref="E92:E93"/>
    <mergeCell ref="F92:F93"/>
    <mergeCell ref="S92:S93"/>
    <mergeCell ref="P84:P85"/>
    <mergeCell ref="Q84:Q85"/>
    <mergeCell ref="R84:R85"/>
    <mergeCell ref="S84:S85"/>
    <mergeCell ref="L84:L85"/>
    <mergeCell ref="M84:M85"/>
    <mergeCell ref="N84:N85"/>
    <mergeCell ref="O84:O85"/>
    <mergeCell ref="N92:N93"/>
    <mergeCell ref="B94:B95"/>
    <mergeCell ref="B96:B97"/>
    <mergeCell ref="O92:O93"/>
    <mergeCell ref="P92:P93"/>
    <mergeCell ref="Q92:Q93"/>
    <mergeCell ref="R92:R93"/>
    <mergeCell ref="K92:K93"/>
    <mergeCell ref="L92:L93"/>
    <mergeCell ref="M92:M93"/>
    <mergeCell ref="G92:G93"/>
    <mergeCell ref="H92:H93"/>
    <mergeCell ref="I92:I93"/>
    <mergeCell ref="J92:J93"/>
    <mergeCell ref="AC67:AC68"/>
    <mergeCell ref="T75:T76"/>
    <mergeCell ref="U75:U76"/>
    <mergeCell ref="V75:V76"/>
    <mergeCell ref="W75:W76"/>
    <mergeCell ref="X75:X76"/>
    <mergeCell ref="Y75:Y76"/>
    <mergeCell ref="Z75:Z76"/>
    <mergeCell ref="AA75:AA76"/>
    <mergeCell ref="AB75:AB76"/>
    <mergeCell ref="AC75:AC76"/>
    <mergeCell ref="T67:T68"/>
    <mergeCell ref="U67:U68"/>
    <mergeCell ref="V67:V68"/>
    <mergeCell ref="W67:W68"/>
    <mergeCell ref="X67:X68"/>
    <mergeCell ref="Y67:Y68"/>
    <mergeCell ref="Z67:Z68"/>
    <mergeCell ref="AA67:AA68"/>
    <mergeCell ref="AB67:AB68"/>
    <mergeCell ref="AC84:AC85"/>
    <mergeCell ref="T92:T93"/>
    <mergeCell ref="U92:U93"/>
    <mergeCell ref="V92:V93"/>
    <mergeCell ref="W92:W93"/>
    <mergeCell ref="X92:X93"/>
    <mergeCell ref="Y92:Y93"/>
    <mergeCell ref="Z92:Z93"/>
    <mergeCell ref="AA92:AA93"/>
    <mergeCell ref="AB92:AB93"/>
    <mergeCell ref="AC92:AC93"/>
    <mergeCell ref="T84:T85"/>
    <mergeCell ref="U84:U85"/>
    <mergeCell ref="V84:V85"/>
    <mergeCell ref="W84:W85"/>
    <mergeCell ref="X84:X85"/>
    <mergeCell ref="Y84:Y85"/>
    <mergeCell ref="Z84:Z85"/>
    <mergeCell ref="AA84:AA85"/>
    <mergeCell ref="AB84:AB85"/>
    <mergeCell ref="AC2:AC3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19:AC20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36:AC37"/>
    <mergeCell ref="T44:T45"/>
    <mergeCell ref="U44:U45"/>
    <mergeCell ref="V44:V45"/>
    <mergeCell ref="W44:W45"/>
    <mergeCell ref="X44:X45"/>
    <mergeCell ref="Y44:Y45"/>
    <mergeCell ref="Z44:Z45"/>
    <mergeCell ref="AA44:AA45"/>
    <mergeCell ref="AB44:AB45"/>
    <mergeCell ref="AC44:AC45"/>
    <mergeCell ref="T36:T37"/>
    <mergeCell ref="U36:U37"/>
    <mergeCell ref="V36:V37"/>
    <mergeCell ref="W36:W37"/>
    <mergeCell ref="X36:X37"/>
    <mergeCell ref="Y36:Y37"/>
    <mergeCell ref="Z36:Z37"/>
    <mergeCell ref="AA36:AA37"/>
    <mergeCell ref="AB36:AB37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S101:S102"/>
    <mergeCell ref="T101:T102"/>
    <mergeCell ref="U101:U102"/>
    <mergeCell ref="V101:V102"/>
    <mergeCell ref="L106:L107"/>
    <mergeCell ref="M106:M107"/>
    <mergeCell ref="Y106:Y107"/>
    <mergeCell ref="N106:N107"/>
    <mergeCell ref="O106:O107"/>
    <mergeCell ref="P106:P107"/>
    <mergeCell ref="Q106:Q107"/>
    <mergeCell ref="R106:R107"/>
    <mergeCell ref="S106:S107"/>
    <mergeCell ref="B60:B63"/>
    <mergeCell ref="Z106:Z107"/>
    <mergeCell ref="AA106:AA107"/>
    <mergeCell ref="AB106:AB107"/>
    <mergeCell ref="AC106:AC107"/>
    <mergeCell ref="T106:T107"/>
    <mergeCell ref="U106:U107"/>
    <mergeCell ref="V106:V107"/>
    <mergeCell ref="W106:W107"/>
    <mergeCell ref="X106:X107"/>
    <mergeCell ref="W101:W102"/>
    <mergeCell ref="X101:X102"/>
    <mergeCell ref="Y101:Y102"/>
    <mergeCell ref="Z101:Z102"/>
    <mergeCell ref="AA101:AA102"/>
    <mergeCell ref="AB101:AB102"/>
    <mergeCell ref="AC101:AC102"/>
    <mergeCell ref="E106:E107"/>
    <mergeCell ref="F106:F107"/>
    <mergeCell ref="G106:G107"/>
    <mergeCell ref="H106:H107"/>
    <mergeCell ref="I106:I107"/>
    <mergeCell ref="J106:J107"/>
    <mergeCell ref="K106:K107"/>
  </mergeCells>
  <printOptions/>
  <pageMargins left="0.1931496062992126" right="0.1968503937007874" top="0.7900000000000001" bottom="0.7900000000000001" header="0.39000000000000007" footer="0.39000000000000007"/>
  <pageSetup fitToHeight="0" fitToWidth="1" horizontalDpi="600" verticalDpi="600" orientation="landscape" paperSize="9" scale="44" r:id="rId3"/>
  <headerFooter alignWithMargins="0">
    <oddFooter>&amp;L&amp;A&amp;C30.9.2010</oddFooter>
  </headerFooter>
  <ignoredErrors>
    <ignoredError sqref="E8 E104:AC109 E90 E73 E25:AC28 E30:AC41 E29 G29:AC29" unlockedFormula="1"/>
  </ignoredError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5125" r:id="rId4" name="Button 5">
              <controlPr defaultSize="0" print="0" autoFill="0" autoPict="0" macro="[0]!GoToIntroduction">
                <anchor moveWithCells="1" sizeWithCells="1">
                  <from>
                    <xdr:col>26</xdr:col>
                    <xdr:colOff>701040</xdr:colOff>
                    <xdr:row>52</xdr:row>
                    <xdr:rowOff>22860</xdr:rowOff>
                  </from>
                  <to>
                    <xdr:col>29</xdr:col>
                    <xdr:colOff>0</xdr:colOff>
                    <xdr:row>55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">
    <pageSetUpPr fitToPage="1"/>
  </sheetPr>
  <dimension ref="A2:AI60"/>
  <sheetViews>
    <sheetView zoomScale="70" zoomScaleNormal="70" workbookViewId="0" topLeftCell="A1"/>
  </sheetViews>
  <sheetFormatPr defaultColWidth="11.421875" defaultRowHeight="12.75"/>
  <cols>
    <col min="1" max="1" width="2.7109375" style="22" customWidth="1"/>
    <col min="2" max="2" width="5.7109375" style="22" customWidth="1"/>
    <col min="3" max="3" width="42.8515625" style="22" customWidth="1"/>
    <col min="4" max="4" width="19.57421875" style="22" customWidth="1"/>
    <col min="5" max="29" width="10.7109375" style="22" customWidth="1"/>
    <col min="30" max="16384" width="11.421875" style="22" customWidth="1"/>
  </cols>
  <sheetData>
    <row r="1" ht="13.8" thickBot="1"/>
    <row r="2" spans="1:29" s="254" customFormat="1" ht="12.75" customHeight="1">
      <c r="A2" s="256"/>
      <c r="B2" s="105" t="s">
        <v>5</v>
      </c>
      <c r="C2" s="106" t="s">
        <v>197</v>
      </c>
      <c r="D2" s="107"/>
      <c r="E2" s="1066">
        <f>'0 Úvod'!G19</f>
        <v>2014</v>
      </c>
      <c r="F2" s="1064">
        <f aca="true" t="shared" si="0" ref="F2:S2">E2+1</f>
        <v>2015</v>
      </c>
      <c r="G2" s="1064">
        <f t="shared" si="0"/>
        <v>2016</v>
      </c>
      <c r="H2" s="1064">
        <f t="shared" si="0"/>
        <v>2017</v>
      </c>
      <c r="I2" s="1064">
        <f t="shared" si="0"/>
        <v>2018</v>
      </c>
      <c r="J2" s="1064">
        <f t="shared" si="0"/>
        <v>2019</v>
      </c>
      <c r="K2" s="1064">
        <f t="shared" si="0"/>
        <v>2020</v>
      </c>
      <c r="L2" s="1064">
        <f t="shared" si="0"/>
        <v>2021</v>
      </c>
      <c r="M2" s="1064">
        <f t="shared" si="0"/>
        <v>2022</v>
      </c>
      <c r="N2" s="1064">
        <f t="shared" si="0"/>
        <v>2023</v>
      </c>
      <c r="O2" s="1064">
        <f t="shared" si="0"/>
        <v>2024</v>
      </c>
      <c r="P2" s="1064">
        <f t="shared" si="0"/>
        <v>2025</v>
      </c>
      <c r="Q2" s="1064">
        <f t="shared" si="0"/>
        <v>2026</v>
      </c>
      <c r="R2" s="1064">
        <f t="shared" si="0"/>
        <v>2027</v>
      </c>
      <c r="S2" s="1064">
        <f t="shared" si="0"/>
        <v>2028</v>
      </c>
      <c r="T2" s="1064">
        <f aca="true" t="shared" si="1" ref="T2:AC2">S2+1</f>
        <v>2029</v>
      </c>
      <c r="U2" s="1064">
        <f t="shared" si="1"/>
        <v>2030</v>
      </c>
      <c r="V2" s="1064">
        <f t="shared" si="1"/>
        <v>2031</v>
      </c>
      <c r="W2" s="1064">
        <f t="shared" si="1"/>
        <v>2032</v>
      </c>
      <c r="X2" s="1064">
        <f t="shared" si="1"/>
        <v>2033</v>
      </c>
      <c r="Y2" s="1064">
        <f t="shared" si="1"/>
        <v>2034</v>
      </c>
      <c r="Z2" s="1064">
        <f t="shared" si="1"/>
        <v>2035</v>
      </c>
      <c r="AA2" s="1064">
        <f t="shared" si="1"/>
        <v>2036</v>
      </c>
      <c r="AB2" s="1064">
        <f t="shared" si="1"/>
        <v>2037</v>
      </c>
      <c r="AC2" s="1078">
        <f t="shared" si="1"/>
        <v>2038</v>
      </c>
    </row>
    <row r="3" spans="1:29" s="254" customFormat="1" ht="13.8" thickBot="1">
      <c r="A3" s="256"/>
      <c r="B3" s="454" t="s">
        <v>9</v>
      </c>
      <c r="C3" s="455"/>
      <c r="D3" s="456" t="s">
        <v>74</v>
      </c>
      <c r="E3" s="1067"/>
      <c r="F3" s="1065"/>
      <c r="G3" s="1065"/>
      <c r="H3" s="1065"/>
      <c r="I3" s="1065"/>
      <c r="J3" s="1065"/>
      <c r="K3" s="1065"/>
      <c r="L3" s="1065"/>
      <c r="M3" s="1065"/>
      <c r="N3" s="1065"/>
      <c r="O3" s="1065"/>
      <c r="P3" s="1065"/>
      <c r="Q3" s="1065"/>
      <c r="R3" s="1065"/>
      <c r="S3" s="1065"/>
      <c r="T3" s="1065"/>
      <c r="U3" s="1065"/>
      <c r="V3" s="1065"/>
      <c r="W3" s="1065"/>
      <c r="X3" s="1065"/>
      <c r="Y3" s="1065"/>
      <c r="Z3" s="1065"/>
      <c r="AA3" s="1065"/>
      <c r="AB3" s="1065"/>
      <c r="AC3" s="1079"/>
    </row>
    <row r="4" spans="1:29" s="254" customFormat="1" ht="12">
      <c r="A4" s="257"/>
      <c r="B4" s="612"/>
      <c r="C4" s="411" t="s">
        <v>334</v>
      </c>
      <c r="D4" s="462">
        <f>SUM(E4:AC4,E12:AC12)</f>
        <v>0</v>
      </c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4"/>
    </row>
    <row r="5" spans="1:29" s="254" customFormat="1" ht="12">
      <c r="A5" s="257"/>
      <c r="B5" s="612"/>
      <c r="C5" s="411" t="s">
        <v>336</v>
      </c>
      <c r="D5" s="462">
        <f>SUM(E5:AC5,E13:AC13)</f>
        <v>0</v>
      </c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4"/>
    </row>
    <row r="6" spans="1:29" s="254" customFormat="1" ht="12">
      <c r="A6" s="257"/>
      <c r="B6" s="612"/>
      <c r="C6" s="411" t="s">
        <v>335</v>
      </c>
      <c r="D6" s="462">
        <f>SUM(E6:AC6,E14:AC14)</f>
        <v>0</v>
      </c>
      <c r="E6" s="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4"/>
    </row>
    <row r="7" spans="1:29" s="254" customFormat="1" ht="12">
      <c r="A7" s="257"/>
      <c r="B7" s="615"/>
      <c r="C7" s="412" t="s">
        <v>340</v>
      </c>
      <c r="D7" s="462">
        <f>SUM(E7:AC7,E15:AC15)</f>
        <v>0</v>
      </c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7"/>
    </row>
    <row r="8" spans="1:29" s="254" customFormat="1" ht="12.6" thickBot="1">
      <c r="A8" s="256"/>
      <c r="B8" s="480"/>
      <c r="C8" s="413" t="s">
        <v>341</v>
      </c>
      <c r="D8" s="466">
        <f>SUM(E8:AC8,E16:AC16)</f>
        <v>0</v>
      </c>
      <c r="E8" s="618">
        <f>SUM(E4:E7)</f>
        <v>0</v>
      </c>
      <c r="F8" s="619">
        <f>SUM(F4:F7)</f>
        <v>0</v>
      </c>
      <c r="G8" s="619">
        <f aca="true" t="shared" si="2" ref="G8:S8">SUM(G4:G7)</f>
        <v>0</v>
      </c>
      <c r="H8" s="619">
        <f t="shared" si="2"/>
        <v>0</v>
      </c>
      <c r="I8" s="619">
        <f t="shared" si="2"/>
        <v>0</v>
      </c>
      <c r="J8" s="619">
        <f t="shared" si="2"/>
        <v>0</v>
      </c>
      <c r="K8" s="619">
        <f t="shared" si="2"/>
        <v>0</v>
      </c>
      <c r="L8" s="619">
        <f t="shared" si="2"/>
        <v>0</v>
      </c>
      <c r="M8" s="619">
        <f t="shared" si="2"/>
        <v>0</v>
      </c>
      <c r="N8" s="619">
        <f t="shared" si="2"/>
        <v>0</v>
      </c>
      <c r="O8" s="619">
        <f t="shared" si="2"/>
        <v>0</v>
      </c>
      <c r="P8" s="619">
        <f t="shared" si="2"/>
        <v>0</v>
      </c>
      <c r="Q8" s="619">
        <f t="shared" si="2"/>
        <v>0</v>
      </c>
      <c r="R8" s="619">
        <f t="shared" si="2"/>
        <v>0</v>
      </c>
      <c r="S8" s="619">
        <f t="shared" si="2"/>
        <v>0</v>
      </c>
      <c r="T8" s="619">
        <f aca="true" t="shared" si="3" ref="T8:AC8">SUM(T4:T7)</f>
        <v>0</v>
      </c>
      <c r="U8" s="619">
        <f t="shared" si="3"/>
        <v>0</v>
      </c>
      <c r="V8" s="619">
        <f t="shared" si="3"/>
        <v>0</v>
      </c>
      <c r="W8" s="619">
        <f t="shared" si="3"/>
        <v>0</v>
      </c>
      <c r="X8" s="619">
        <f t="shared" si="3"/>
        <v>0</v>
      </c>
      <c r="Y8" s="619">
        <f t="shared" si="3"/>
        <v>0</v>
      </c>
      <c r="Z8" s="619">
        <f t="shared" si="3"/>
        <v>0</v>
      </c>
      <c r="AA8" s="619">
        <f t="shared" si="3"/>
        <v>0</v>
      </c>
      <c r="AB8" s="619">
        <f t="shared" si="3"/>
        <v>0</v>
      </c>
      <c r="AC8" s="620">
        <f t="shared" si="3"/>
        <v>0</v>
      </c>
    </row>
    <row r="9" spans="1:29" s="254" customFormat="1" ht="10.8" thickBot="1">
      <c r="A9" s="256"/>
      <c r="B9" s="263"/>
      <c r="C9" s="256"/>
      <c r="D9" s="317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</row>
    <row r="10" spans="1:29" s="254" customFormat="1" ht="12.75">
      <c r="A10" s="256"/>
      <c r="B10" s="105" t="s">
        <v>5</v>
      </c>
      <c r="C10" s="106" t="s">
        <v>197</v>
      </c>
      <c r="D10" s="107"/>
      <c r="E10" s="1066">
        <f>AC2+1</f>
        <v>2039</v>
      </c>
      <c r="F10" s="1064">
        <f aca="true" t="shared" si="4" ref="F10:S10">E10+1</f>
        <v>2040</v>
      </c>
      <c r="G10" s="1064">
        <f t="shared" si="4"/>
        <v>2041</v>
      </c>
      <c r="H10" s="1064">
        <f t="shared" si="4"/>
        <v>2042</v>
      </c>
      <c r="I10" s="1064">
        <f t="shared" si="4"/>
        <v>2043</v>
      </c>
      <c r="J10" s="1064">
        <f t="shared" si="4"/>
        <v>2044</v>
      </c>
      <c r="K10" s="1064">
        <f t="shared" si="4"/>
        <v>2045</v>
      </c>
      <c r="L10" s="1064">
        <f t="shared" si="4"/>
        <v>2046</v>
      </c>
      <c r="M10" s="1064">
        <f t="shared" si="4"/>
        <v>2047</v>
      </c>
      <c r="N10" s="1064">
        <f t="shared" si="4"/>
        <v>2048</v>
      </c>
      <c r="O10" s="1064">
        <f t="shared" si="4"/>
        <v>2049</v>
      </c>
      <c r="P10" s="1064">
        <f t="shared" si="4"/>
        <v>2050</v>
      </c>
      <c r="Q10" s="1064">
        <f t="shared" si="4"/>
        <v>2051</v>
      </c>
      <c r="R10" s="1064">
        <f t="shared" si="4"/>
        <v>2052</v>
      </c>
      <c r="S10" s="1064">
        <f t="shared" si="4"/>
        <v>2053</v>
      </c>
      <c r="T10" s="1064">
        <f aca="true" t="shared" si="5" ref="T10:AC10">S10+1</f>
        <v>2054</v>
      </c>
      <c r="U10" s="1064">
        <f t="shared" si="5"/>
        <v>2055</v>
      </c>
      <c r="V10" s="1064">
        <f t="shared" si="5"/>
        <v>2056</v>
      </c>
      <c r="W10" s="1064">
        <f t="shared" si="5"/>
        <v>2057</v>
      </c>
      <c r="X10" s="1064">
        <f t="shared" si="5"/>
        <v>2058</v>
      </c>
      <c r="Y10" s="1064">
        <f t="shared" si="5"/>
        <v>2059</v>
      </c>
      <c r="Z10" s="1064">
        <f t="shared" si="5"/>
        <v>2060</v>
      </c>
      <c r="AA10" s="1064">
        <f t="shared" si="5"/>
        <v>2061</v>
      </c>
      <c r="AB10" s="1064">
        <f t="shared" si="5"/>
        <v>2062</v>
      </c>
      <c r="AC10" s="1078">
        <f t="shared" si="5"/>
        <v>2063</v>
      </c>
    </row>
    <row r="11" spans="2:35" s="256" customFormat="1" ht="13.8" thickBot="1">
      <c r="B11" s="621" t="s">
        <v>11</v>
      </c>
      <c r="C11" s="762"/>
      <c r="D11" s="474"/>
      <c r="E11" s="1100"/>
      <c r="F11" s="1099"/>
      <c r="G11" s="1099"/>
      <c r="H11" s="1099"/>
      <c r="I11" s="1099"/>
      <c r="J11" s="1099"/>
      <c r="K11" s="1099"/>
      <c r="L11" s="1099"/>
      <c r="M11" s="1099"/>
      <c r="N11" s="1099"/>
      <c r="O11" s="1099"/>
      <c r="P11" s="1099"/>
      <c r="Q11" s="1099"/>
      <c r="R11" s="1099"/>
      <c r="S11" s="1099"/>
      <c r="T11" s="1099"/>
      <c r="U11" s="1099"/>
      <c r="V11" s="1099"/>
      <c r="W11" s="1099"/>
      <c r="X11" s="1099"/>
      <c r="Y11" s="1099"/>
      <c r="Z11" s="1099"/>
      <c r="AA11" s="1099"/>
      <c r="AB11" s="1099"/>
      <c r="AC11" s="1049"/>
      <c r="AD11" s="254"/>
      <c r="AE11" s="254"/>
      <c r="AF11" s="254"/>
      <c r="AG11" s="254"/>
      <c r="AH11" s="254"/>
      <c r="AI11" s="254"/>
    </row>
    <row r="12" spans="2:35" s="256" customFormat="1" ht="11.4">
      <c r="B12" s="624"/>
      <c r="C12" s="614" t="str">
        <f>IF(C4="","",C4)</f>
        <v>Zamezení úmrtí</v>
      </c>
      <c r="D12" s="627"/>
      <c r="E12" s="265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59"/>
      <c r="AD12" s="254"/>
      <c r="AE12" s="254"/>
      <c r="AF12" s="254"/>
      <c r="AG12" s="254"/>
      <c r="AH12" s="254"/>
      <c r="AI12" s="254"/>
    </row>
    <row r="13" spans="2:35" s="256" customFormat="1" ht="11.4">
      <c r="B13" s="612"/>
      <c r="C13" s="614" t="str">
        <f>IF(C5="","",C5)</f>
        <v>Zamezení zranění</v>
      </c>
      <c r="D13" s="627"/>
      <c r="E13" s="267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1"/>
      <c r="AD13" s="254"/>
      <c r="AE13" s="254"/>
      <c r="AF13" s="254"/>
      <c r="AG13" s="254"/>
      <c r="AH13" s="254"/>
      <c r="AI13" s="254"/>
    </row>
    <row r="14" spans="2:35" s="256" customFormat="1" ht="11.4">
      <c r="B14" s="612"/>
      <c r="C14" s="614" t="str">
        <f>IF(C6="","",C6)</f>
        <v>Škody na infrastruktuře</v>
      </c>
      <c r="D14" s="627"/>
      <c r="E14" s="267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1"/>
      <c r="AD14" s="254"/>
      <c r="AE14" s="254"/>
      <c r="AF14" s="254"/>
      <c r="AG14" s="254"/>
      <c r="AH14" s="254"/>
      <c r="AI14" s="254"/>
    </row>
    <row r="15" spans="2:35" s="256" customFormat="1" ht="11.4">
      <c r="B15" s="615"/>
      <c r="C15" s="616" t="str">
        <f>IF(C7="","",C7)</f>
        <v>Škody na vozidlech</v>
      </c>
      <c r="D15" s="628"/>
      <c r="E15" s="269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62"/>
      <c r="AD15" s="254"/>
      <c r="AE15" s="254"/>
      <c r="AF15" s="254"/>
      <c r="AG15" s="254"/>
      <c r="AH15" s="254"/>
      <c r="AI15" s="254"/>
    </row>
    <row r="16" spans="1:29" s="254" customFormat="1" ht="12.6" thickBot="1">
      <c r="A16" s="271"/>
      <c r="B16" s="480"/>
      <c r="C16" s="617" t="str">
        <f>IF(C8="","",C8)</f>
        <v>CELKEM</v>
      </c>
      <c r="D16" s="481"/>
      <c r="E16" s="618">
        <f aca="true" t="shared" si="6" ref="E16:S16">SUM(E12:E15)</f>
        <v>0</v>
      </c>
      <c r="F16" s="619">
        <f t="shared" si="6"/>
        <v>0</v>
      </c>
      <c r="G16" s="619">
        <f t="shared" si="6"/>
        <v>0</v>
      </c>
      <c r="H16" s="619">
        <f t="shared" si="6"/>
        <v>0</v>
      </c>
      <c r="I16" s="619">
        <f t="shared" si="6"/>
        <v>0</v>
      </c>
      <c r="J16" s="619">
        <f t="shared" si="6"/>
        <v>0</v>
      </c>
      <c r="K16" s="619">
        <f t="shared" si="6"/>
        <v>0</v>
      </c>
      <c r="L16" s="619">
        <f t="shared" si="6"/>
        <v>0</v>
      </c>
      <c r="M16" s="619">
        <f t="shared" si="6"/>
        <v>0</v>
      </c>
      <c r="N16" s="619">
        <f t="shared" si="6"/>
        <v>0</v>
      </c>
      <c r="O16" s="619">
        <f t="shared" si="6"/>
        <v>0</v>
      </c>
      <c r="P16" s="619">
        <f t="shared" si="6"/>
        <v>0</v>
      </c>
      <c r="Q16" s="619">
        <f t="shared" si="6"/>
        <v>0</v>
      </c>
      <c r="R16" s="619">
        <f t="shared" si="6"/>
        <v>0</v>
      </c>
      <c r="S16" s="619">
        <f t="shared" si="6"/>
        <v>0</v>
      </c>
      <c r="T16" s="619">
        <f aca="true" t="shared" si="7" ref="T16:AC16">SUM(T12:T15)</f>
        <v>0</v>
      </c>
      <c r="U16" s="619">
        <f t="shared" si="7"/>
        <v>0</v>
      </c>
      <c r="V16" s="619">
        <f t="shared" si="7"/>
        <v>0</v>
      </c>
      <c r="W16" s="619">
        <f t="shared" si="7"/>
        <v>0</v>
      </c>
      <c r="X16" s="619">
        <f t="shared" si="7"/>
        <v>0</v>
      </c>
      <c r="Y16" s="619">
        <f t="shared" si="7"/>
        <v>0</v>
      </c>
      <c r="Z16" s="619">
        <f t="shared" si="7"/>
        <v>0</v>
      </c>
      <c r="AA16" s="619">
        <f t="shared" si="7"/>
        <v>0</v>
      </c>
      <c r="AB16" s="619">
        <f t="shared" si="7"/>
        <v>0</v>
      </c>
      <c r="AC16" s="620">
        <f t="shared" si="7"/>
        <v>0</v>
      </c>
    </row>
    <row r="17" spans="1:29" s="254" customFormat="1" ht="12">
      <c r="A17" s="271"/>
      <c r="B17" s="272"/>
      <c r="C17" s="276"/>
      <c r="D17" s="277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</row>
    <row r="18" spans="1:29" s="254" customFormat="1" ht="10.8" thickBot="1">
      <c r="A18" s="256"/>
      <c r="B18" s="272"/>
      <c r="C18" s="318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</row>
    <row r="19" spans="2:29" s="256" customFormat="1" ht="12.75" customHeight="1">
      <c r="B19" s="493" t="s">
        <v>6</v>
      </c>
      <c r="C19" s="629" t="s">
        <v>197</v>
      </c>
      <c r="D19" s="495"/>
      <c r="E19" s="1070">
        <f>E2</f>
        <v>2014</v>
      </c>
      <c r="F19" s="1070">
        <f aca="true" t="shared" si="8" ref="F19:S19">E19+1</f>
        <v>2015</v>
      </c>
      <c r="G19" s="1070">
        <f t="shared" si="8"/>
        <v>2016</v>
      </c>
      <c r="H19" s="1070">
        <f t="shared" si="8"/>
        <v>2017</v>
      </c>
      <c r="I19" s="1070">
        <f t="shared" si="8"/>
        <v>2018</v>
      </c>
      <c r="J19" s="1070">
        <f t="shared" si="8"/>
        <v>2019</v>
      </c>
      <c r="K19" s="1070">
        <f t="shared" si="8"/>
        <v>2020</v>
      </c>
      <c r="L19" s="1070">
        <f t="shared" si="8"/>
        <v>2021</v>
      </c>
      <c r="M19" s="1070">
        <f t="shared" si="8"/>
        <v>2022</v>
      </c>
      <c r="N19" s="1070">
        <f t="shared" si="8"/>
        <v>2023</v>
      </c>
      <c r="O19" s="1070">
        <f t="shared" si="8"/>
        <v>2024</v>
      </c>
      <c r="P19" s="1070">
        <f t="shared" si="8"/>
        <v>2025</v>
      </c>
      <c r="Q19" s="1070">
        <f t="shared" si="8"/>
        <v>2026</v>
      </c>
      <c r="R19" s="1070">
        <f t="shared" si="8"/>
        <v>2027</v>
      </c>
      <c r="S19" s="1070">
        <f t="shared" si="8"/>
        <v>2028</v>
      </c>
      <c r="T19" s="1070">
        <f aca="true" t="shared" si="9" ref="T19:AC19">S19+1</f>
        <v>2029</v>
      </c>
      <c r="U19" s="1070">
        <f t="shared" si="9"/>
        <v>2030</v>
      </c>
      <c r="V19" s="1070">
        <f t="shared" si="9"/>
        <v>2031</v>
      </c>
      <c r="W19" s="1070">
        <f t="shared" si="9"/>
        <v>2032</v>
      </c>
      <c r="X19" s="1070">
        <f t="shared" si="9"/>
        <v>2033</v>
      </c>
      <c r="Y19" s="1070">
        <f t="shared" si="9"/>
        <v>2034</v>
      </c>
      <c r="Z19" s="1070">
        <f t="shared" si="9"/>
        <v>2035</v>
      </c>
      <c r="AA19" s="1070">
        <f t="shared" si="9"/>
        <v>2036</v>
      </c>
      <c r="AB19" s="1070">
        <f t="shared" si="9"/>
        <v>2037</v>
      </c>
      <c r="AC19" s="1072">
        <f t="shared" si="9"/>
        <v>2038</v>
      </c>
    </row>
    <row r="20" spans="1:29" s="256" customFormat="1" ht="12.75" customHeight="1" thickBot="1">
      <c r="A20" s="275"/>
      <c r="B20" s="496" t="s">
        <v>9</v>
      </c>
      <c r="C20" s="497"/>
      <c r="D20" s="498" t="s">
        <v>74</v>
      </c>
      <c r="E20" s="1097"/>
      <c r="F20" s="1097"/>
      <c r="G20" s="1097"/>
      <c r="H20" s="1097"/>
      <c r="I20" s="1097"/>
      <c r="J20" s="1097"/>
      <c r="K20" s="1097"/>
      <c r="L20" s="1097"/>
      <c r="M20" s="1097"/>
      <c r="N20" s="1097"/>
      <c r="O20" s="1097"/>
      <c r="P20" s="1097"/>
      <c r="Q20" s="1097"/>
      <c r="R20" s="1097"/>
      <c r="S20" s="1097"/>
      <c r="T20" s="1097"/>
      <c r="U20" s="1097"/>
      <c r="V20" s="1097"/>
      <c r="W20" s="1097"/>
      <c r="X20" s="1097"/>
      <c r="Y20" s="1097"/>
      <c r="Z20" s="1097"/>
      <c r="AA20" s="1097"/>
      <c r="AB20" s="1097"/>
      <c r="AC20" s="1098"/>
    </row>
    <row r="21" spans="1:29" s="256" customFormat="1" ht="12.75" customHeight="1">
      <c r="A21" s="275"/>
      <c r="B21" s="612"/>
      <c r="C21" s="614" t="str">
        <f>IF(C4="","",C4)</f>
        <v>Zamezení úmrtí</v>
      </c>
      <c r="D21" s="462">
        <f>SUM(E21:AC21,E29:AC29)</f>
        <v>0</v>
      </c>
      <c r="E21" s="631">
        <f aca="true" t="shared" si="10" ref="E21:S21">E4</f>
        <v>0</v>
      </c>
      <c r="F21" s="632">
        <f t="shared" si="10"/>
        <v>0</v>
      </c>
      <c r="G21" s="632">
        <f t="shared" si="10"/>
        <v>0</v>
      </c>
      <c r="H21" s="632">
        <f t="shared" si="10"/>
        <v>0</v>
      </c>
      <c r="I21" s="632">
        <f t="shared" si="10"/>
        <v>0</v>
      </c>
      <c r="J21" s="632">
        <f t="shared" si="10"/>
        <v>0</v>
      </c>
      <c r="K21" s="632">
        <f t="shared" si="10"/>
        <v>0</v>
      </c>
      <c r="L21" s="632">
        <f t="shared" si="10"/>
        <v>0</v>
      </c>
      <c r="M21" s="632">
        <f t="shared" si="10"/>
        <v>0</v>
      </c>
      <c r="N21" s="632">
        <f t="shared" si="10"/>
        <v>0</v>
      </c>
      <c r="O21" s="632">
        <f t="shared" si="10"/>
        <v>0</v>
      </c>
      <c r="P21" s="632">
        <f t="shared" si="10"/>
        <v>0</v>
      </c>
      <c r="Q21" s="632">
        <f t="shared" si="10"/>
        <v>0</v>
      </c>
      <c r="R21" s="632">
        <f t="shared" si="10"/>
        <v>0</v>
      </c>
      <c r="S21" s="632">
        <f t="shared" si="10"/>
        <v>0</v>
      </c>
      <c r="T21" s="632">
        <f aca="true" t="shared" si="11" ref="T21:AC21">T4</f>
        <v>0</v>
      </c>
      <c r="U21" s="632">
        <f t="shared" si="11"/>
        <v>0</v>
      </c>
      <c r="V21" s="632">
        <f t="shared" si="11"/>
        <v>0</v>
      </c>
      <c r="W21" s="632">
        <f t="shared" si="11"/>
        <v>0</v>
      </c>
      <c r="X21" s="632">
        <f t="shared" si="11"/>
        <v>0</v>
      </c>
      <c r="Y21" s="632">
        <f t="shared" si="11"/>
        <v>0</v>
      </c>
      <c r="Z21" s="632">
        <f t="shared" si="11"/>
        <v>0</v>
      </c>
      <c r="AA21" s="632">
        <f t="shared" si="11"/>
        <v>0</v>
      </c>
      <c r="AB21" s="632">
        <f t="shared" si="11"/>
        <v>0</v>
      </c>
      <c r="AC21" s="633">
        <f t="shared" si="11"/>
        <v>0</v>
      </c>
    </row>
    <row r="22" spans="1:29" s="256" customFormat="1" ht="12.75" customHeight="1">
      <c r="A22" s="275"/>
      <c r="B22" s="612"/>
      <c r="C22" s="614" t="str">
        <f>IF(C5="","",C5)</f>
        <v>Zamezení zranění</v>
      </c>
      <c r="D22" s="462">
        <f>SUM(E22:AC22,E30:AC30)</f>
        <v>0</v>
      </c>
      <c r="E22" s="634">
        <f aca="true" t="shared" si="12" ref="E22:S22">E5</f>
        <v>0</v>
      </c>
      <c r="F22" s="635">
        <f t="shared" si="12"/>
        <v>0</v>
      </c>
      <c r="G22" s="635">
        <f t="shared" si="12"/>
        <v>0</v>
      </c>
      <c r="H22" s="635">
        <f t="shared" si="12"/>
        <v>0</v>
      </c>
      <c r="I22" s="635">
        <f t="shared" si="12"/>
        <v>0</v>
      </c>
      <c r="J22" s="635">
        <f t="shared" si="12"/>
        <v>0</v>
      </c>
      <c r="K22" s="635">
        <f t="shared" si="12"/>
        <v>0</v>
      </c>
      <c r="L22" s="635">
        <f t="shared" si="12"/>
        <v>0</v>
      </c>
      <c r="M22" s="635">
        <f t="shared" si="12"/>
        <v>0</v>
      </c>
      <c r="N22" s="635">
        <f t="shared" si="12"/>
        <v>0</v>
      </c>
      <c r="O22" s="635">
        <f t="shared" si="12"/>
        <v>0</v>
      </c>
      <c r="P22" s="635">
        <f t="shared" si="12"/>
        <v>0</v>
      </c>
      <c r="Q22" s="635">
        <f t="shared" si="12"/>
        <v>0</v>
      </c>
      <c r="R22" s="635">
        <f t="shared" si="12"/>
        <v>0</v>
      </c>
      <c r="S22" s="635">
        <f t="shared" si="12"/>
        <v>0</v>
      </c>
      <c r="T22" s="635">
        <f aca="true" t="shared" si="13" ref="T22:AC22">T5</f>
        <v>0</v>
      </c>
      <c r="U22" s="635">
        <f t="shared" si="13"/>
        <v>0</v>
      </c>
      <c r="V22" s="635">
        <f t="shared" si="13"/>
        <v>0</v>
      </c>
      <c r="W22" s="635">
        <f t="shared" si="13"/>
        <v>0</v>
      </c>
      <c r="X22" s="635">
        <f t="shared" si="13"/>
        <v>0</v>
      </c>
      <c r="Y22" s="635">
        <f t="shared" si="13"/>
        <v>0</v>
      </c>
      <c r="Z22" s="635">
        <f t="shared" si="13"/>
        <v>0</v>
      </c>
      <c r="AA22" s="635">
        <f t="shared" si="13"/>
        <v>0</v>
      </c>
      <c r="AB22" s="635">
        <f t="shared" si="13"/>
        <v>0</v>
      </c>
      <c r="AC22" s="636">
        <f t="shared" si="13"/>
        <v>0</v>
      </c>
    </row>
    <row r="23" spans="1:29" s="256" customFormat="1" ht="12.75" customHeight="1">
      <c r="A23" s="275"/>
      <c r="B23" s="612"/>
      <c r="C23" s="614" t="str">
        <f>IF(C6="","",C6)</f>
        <v>Škody na infrastruktuře</v>
      </c>
      <c r="D23" s="462">
        <f>SUM(E23:AC23,E31:AC31)</f>
        <v>0</v>
      </c>
      <c r="E23" s="634">
        <f aca="true" t="shared" si="14" ref="E23:S24">E6</f>
        <v>0</v>
      </c>
      <c r="F23" s="635">
        <f t="shared" si="14"/>
        <v>0</v>
      </c>
      <c r="G23" s="635">
        <f t="shared" si="14"/>
        <v>0</v>
      </c>
      <c r="H23" s="635">
        <f t="shared" si="14"/>
        <v>0</v>
      </c>
      <c r="I23" s="635">
        <f t="shared" si="14"/>
        <v>0</v>
      </c>
      <c r="J23" s="635">
        <f t="shared" si="14"/>
        <v>0</v>
      </c>
      <c r="K23" s="635">
        <f t="shared" si="14"/>
        <v>0</v>
      </c>
      <c r="L23" s="635">
        <f t="shared" si="14"/>
        <v>0</v>
      </c>
      <c r="M23" s="635">
        <f t="shared" si="14"/>
        <v>0</v>
      </c>
      <c r="N23" s="635">
        <f t="shared" si="14"/>
        <v>0</v>
      </c>
      <c r="O23" s="635">
        <f t="shared" si="14"/>
        <v>0</v>
      </c>
      <c r="P23" s="635">
        <f t="shared" si="14"/>
        <v>0</v>
      </c>
      <c r="Q23" s="635">
        <f t="shared" si="14"/>
        <v>0</v>
      </c>
      <c r="R23" s="635">
        <f t="shared" si="14"/>
        <v>0</v>
      </c>
      <c r="S23" s="635">
        <f t="shared" si="14"/>
        <v>0</v>
      </c>
      <c r="T23" s="635">
        <f aca="true" t="shared" si="15" ref="T23:AC23">T6</f>
        <v>0</v>
      </c>
      <c r="U23" s="635">
        <f t="shared" si="15"/>
        <v>0</v>
      </c>
      <c r="V23" s="635">
        <f t="shared" si="15"/>
        <v>0</v>
      </c>
      <c r="W23" s="635">
        <f t="shared" si="15"/>
        <v>0</v>
      </c>
      <c r="X23" s="635">
        <f t="shared" si="15"/>
        <v>0</v>
      </c>
      <c r="Y23" s="635">
        <f t="shared" si="15"/>
        <v>0</v>
      </c>
      <c r="Z23" s="635">
        <f t="shared" si="15"/>
        <v>0</v>
      </c>
      <c r="AA23" s="635">
        <f t="shared" si="15"/>
        <v>0</v>
      </c>
      <c r="AB23" s="635">
        <f t="shared" si="15"/>
        <v>0</v>
      </c>
      <c r="AC23" s="636">
        <f t="shared" si="15"/>
        <v>0</v>
      </c>
    </row>
    <row r="24" spans="1:29" s="256" customFormat="1" ht="12.75" customHeight="1">
      <c r="A24" s="275"/>
      <c r="B24" s="615"/>
      <c r="C24" s="616" t="str">
        <f>IF(C7="","",C7)</f>
        <v>Škody na vozidlech</v>
      </c>
      <c r="D24" s="462">
        <f>SUM(E24:AC24,E32:AC32)</f>
        <v>0</v>
      </c>
      <c r="E24" s="637">
        <f t="shared" si="14"/>
        <v>0</v>
      </c>
      <c r="F24" s="638">
        <f t="shared" si="14"/>
        <v>0</v>
      </c>
      <c r="G24" s="638">
        <f t="shared" si="14"/>
        <v>0</v>
      </c>
      <c r="H24" s="638">
        <f t="shared" si="14"/>
        <v>0</v>
      </c>
      <c r="I24" s="638">
        <f t="shared" si="14"/>
        <v>0</v>
      </c>
      <c r="J24" s="638">
        <f t="shared" si="14"/>
        <v>0</v>
      </c>
      <c r="K24" s="638">
        <f t="shared" si="14"/>
        <v>0</v>
      </c>
      <c r="L24" s="638">
        <f t="shared" si="14"/>
        <v>0</v>
      </c>
      <c r="M24" s="638">
        <f t="shared" si="14"/>
        <v>0</v>
      </c>
      <c r="N24" s="638">
        <f t="shared" si="14"/>
        <v>0</v>
      </c>
      <c r="O24" s="638">
        <f t="shared" si="14"/>
        <v>0</v>
      </c>
      <c r="P24" s="638">
        <f t="shared" si="14"/>
        <v>0</v>
      </c>
      <c r="Q24" s="638">
        <f t="shared" si="14"/>
        <v>0</v>
      </c>
      <c r="R24" s="638">
        <f t="shared" si="14"/>
        <v>0</v>
      </c>
      <c r="S24" s="638">
        <f t="shared" si="14"/>
        <v>0</v>
      </c>
      <c r="T24" s="638">
        <f aca="true" t="shared" si="16" ref="T24:AC24">T7</f>
        <v>0</v>
      </c>
      <c r="U24" s="638">
        <f t="shared" si="16"/>
        <v>0</v>
      </c>
      <c r="V24" s="638">
        <f t="shared" si="16"/>
        <v>0</v>
      </c>
      <c r="W24" s="638">
        <f t="shared" si="16"/>
        <v>0</v>
      </c>
      <c r="X24" s="638">
        <f t="shared" si="16"/>
        <v>0</v>
      </c>
      <c r="Y24" s="638">
        <f t="shared" si="16"/>
        <v>0</v>
      </c>
      <c r="Z24" s="638">
        <f t="shared" si="16"/>
        <v>0</v>
      </c>
      <c r="AA24" s="638">
        <f t="shared" si="16"/>
        <v>0</v>
      </c>
      <c r="AB24" s="638">
        <f t="shared" si="16"/>
        <v>0</v>
      </c>
      <c r="AC24" s="639">
        <f t="shared" si="16"/>
        <v>0</v>
      </c>
    </row>
    <row r="25" spans="2:29" s="256" customFormat="1" ht="12.6" thickBot="1">
      <c r="B25" s="480"/>
      <c r="C25" s="617" t="str">
        <f>IF(C8="","",C8)</f>
        <v>CELKEM</v>
      </c>
      <c r="D25" s="466">
        <f>SUM(E25:AC25,E33:AC33)</f>
        <v>0</v>
      </c>
      <c r="E25" s="618">
        <f>SUM(E21:E24)</f>
        <v>0</v>
      </c>
      <c r="F25" s="619">
        <f aca="true" t="shared" si="17" ref="F25:S25">SUM(F21:F24)</f>
        <v>0</v>
      </c>
      <c r="G25" s="619">
        <f t="shared" si="17"/>
        <v>0</v>
      </c>
      <c r="H25" s="619">
        <f t="shared" si="17"/>
        <v>0</v>
      </c>
      <c r="I25" s="619">
        <f t="shared" si="17"/>
        <v>0</v>
      </c>
      <c r="J25" s="619">
        <f t="shared" si="17"/>
        <v>0</v>
      </c>
      <c r="K25" s="619">
        <f t="shared" si="17"/>
        <v>0</v>
      </c>
      <c r="L25" s="619">
        <f t="shared" si="17"/>
        <v>0</v>
      </c>
      <c r="M25" s="619">
        <f t="shared" si="17"/>
        <v>0</v>
      </c>
      <c r="N25" s="619">
        <f t="shared" si="17"/>
        <v>0</v>
      </c>
      <c r="O25" s="619">
        <f t="shared" si="17"/>
        <v>0</v>
      </c>
      <c r="P25" s="619">
        <f t="shared" si="17"/>
        <v>0</v>
      </c>
      <c r="Q25" s="619">
        <f t="shared" si="17"/>
        <v>0</v>
      </c>
      <c r="R25" s="619">
        <f t="shared" si="17"/>
        <v>0</v>
      </c>
      <c r="S25" s="619">
        <f t="shared" si="17"/>
        <v>0</v>
      </c>
      <c r="T25" s="619">
        <f aca="true" t="shared" si="18" ref="T25:AC25">SUM(T21:T24)</f>
        <v>0</v>
      </c>
      <c r="U25" s="619">
        <f t="shared" si="18"/>
        <v>0</v>
      </c>
      <c r="V25" s="619">
        <f t="shared" si="18"/>
        <v>0</v>
      </c>
      <c r="W25" s="619">
        <f t="shared" si="18"/>
        <v>0</v>
      </c>
      <c r="X25" s="619">
        <f t="shared" si="18"/>
        <v>0</v>
      </c>
      <c r="Y25" s="619">
        <f t="shared" si="18"/>
        <v>0</v>
      </c>
      <c r="Z25" s="619">
        <f t="shared" si="18"/>
        <v>0</v>
      </c>
      <c r="AA25" s="619">
        <f t="shared" si="18"/>
        <v>0</v>
      </c>
      <c r="AB25" s="619">
        <f t="shared" si="18"/>
        <v>0</v>
      </c>
      <c r="AC25" s="620">
        <f t="shared" si="18"/>
        <v>0</v>
      </c>
    </row>
    <row r="26" spans="2:29" s="256" customFormat="1" ht="10.8" thickBot="1">
      <c r="B26" s="319"/>
      <c r="C26" s="257"/>
      <c r="D26" s="25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320"/>
      <c r="S26" s="320"/>
      <c r="T26" s="320"/>
      <c r="U26" s="320"/>
      <c r="V26" s="320"/>
      <c r="W26" s="320"/>
      <c r="X26" s="320"/>
      <c r="Y26" s="320"/>
      <c r="Z26" s="320"/>
      <c r="AA26" s="320"/>
      <c r="AB26" s="320"/>
      <c r="AC26" s="321"/>
    </row>
    <row r="27" spans="2:29" s="256" customFormat="1" ht="12.75" customHeight="1">
      <c r="B27" s="493" t="s">
        <v>6</v>
      </c>
      <c r="C27" s="629" t="s">
        <v>197</v>
      </c>
      <c r="D27" s="495"/>
      <c r="E27" s="1095">
        <f>AC19+1</f>
        <v>2039</v>
      </c>
      <c r="F27" s="1070">
        <f aca="true" t="shared" si="19" ref="F27:S27">E27+1</f>
        <v>2040</v>
      </c>
      <c r="G27" s="1070">
        <f t="shared" si="19"/>
        <v>2041</v>
      </c>
      <c r="H27" s="1070">
        <f t="shared" si="19"/>
        <v>2042</v>
      </c>
      <c r="I27" s="1070">
        <f t="shared" si="19"/>
        <v>2043</v>
      </c>
      <c r="J27" s="1070">
        <f t="shared" si="19"/>
        <v>2044</v>
      </c>
      <c r="K27" s="1070">
        <f t="shared" si="19"/>
        <v>2045</v>
      </c>
      <c r="L27" s="1070">
        <f t="shared" si="19"/>
        <v>2046</v>
      </c>
      <c r="M27" s="1070">
        <f t="shared" si="19"/>
        <v>2047</v>
      </c>
      <c r="N27" s="1070">
        <f t="shared" si="19"/>
        <v>2048</v>
      </c>
      <c r="O27" s="1070">
        <f t="shared" si="19"/>
        <v>2049</v>
      </c>
      <c r="P27" s="1070">
        <f t="shared" si="19"/>
        <v>2050</v>
      </c>
      <c r="Q27" s="1070">
        <f t="shared" si="19"/>
        <v>2051</v>
      </c>
      <c r="R27" s="1070">
        <f t="shared" si="19"/>
        <v>2052</v>
      </c>
      <c r="S27" s="1070">
        <f t="shared" si="19"/>
        <v>2053</v>
      </c>
      <c r="T27" s="1070">
        <f aca="true" t="shared" si="20" ref="T27:AC27">S27+1</f>
        <v>2054</v>
      </c>
      <c r="U27" s="1070">
        <f t="shared" si="20"/>
        <v>2055</v>
      </c>
      <c r="V27" s="1070">
        <f t="shared" si="20"/>
        <v>2056</v>
      </c>
      <c r="W27" s="1070">
        <f t="shared" si="20"/>
        <v>2057</v>
      </c>
      <c r="X27" s="1070">
        <f t="shared" si="20"/>
        <v>2058</v>
      </c>
      <c r="Y27" s="1070">
        <f t="shared" si="20"/>
        <v>2059</v>
      </c>
      <c r="Z27" s="1070">
        <f t="shared" si="20"/>
        <v>2060</v>
      </c>
      <c r="AA27" s="1070">
        <f t="shared" si="20"/>
        <v>2061</v>
      </c>
      <c r="AB27" s="1070">
        <f t="shared" si="20"/>
        <v>2062</v>
      </c>
      <c r="AC27" s="1072">
        <f t="shared" si="20"/>
        <v>2063</v>
      </c>
    </row>
    <row r="28" spans="1:29" s="256" customFormat="1" ht="12.75" customHeight="1" thickBot="1">
      <c r="A28" s="275"/>
      <c r="B28" s="640" t="s">
        <v>11</v>
      </c>
      <c r="C28" s="641"/>
      <c r="D28" s="642"/>
      <c r="E28" s="1101"/>
      <c r="F28" s="1097"/>
      <c r="G28" s="1097"/>
      <c r="H28" s="1097"/>
      <c r="I28" s="1097"/>
      <c r="J28" s="1097"/>
      <c r="K28" s="1097"/>
      <c r="L28" s="1097"/>
      <c r="M28" s="1097"/>
      <c r="N28" s="1097"/>
      <c r="O28" s="1097"/>
      <c r="P28" s="1097"/>
      <c r="Q28" s="1097"/>
      <c r="R28" s="1097"/>
      <c r="S28" s="1097"/>
      <c r="T28" s="1097"/>
      <c r="U28" s="1097"/>
      <c r="V28" s="1097"/>
      <c r="W28" s="1097"/>
      <c r="X28" s="1097"/>
      <c r="Y28" s="1097"/>
      <c r="Z28" s="1097"/>
      <c r="AA28" s="1097"/>
      <c r="AB28" s="1097"/>
      <c r="AC28" s="1098"/>
    </row>
    <row r="29" spans="1:29" s="256" customFormat="1" ht="12.75" customHeight="1">
      <c r="A29" s="275"/>
      <c r="B29" s="624"/>
      <c r="C29" s="868" t="str">
        <f>IF(C12="","",C12)</f>
        <v>Zamezení úmrtí</v>
      </c>
      <c r="D29" s="643"/>
      <c r="E29" s="631">
        <f>E12</f>
        <v>0</v>
      </c>
      <c r="F29" s="632">
        <f aca="true" t="shared" si="21" ref="F29:S29">F12</f>
        <v>0</v>
      </c>
      <c r="G29" s="632">
        <f t="shared" si="21"/>
        <v>0</v>
      </c>
      <c r="H29" s="632">
        <f t="shared" si="21"/>
        <v>0</v>
      </c>
      <c r="I29" s="632">
        <f t="shared" si="21"/>
        <v>0</v>
      </c>
      <c r="J29" s="632">
        <f t="shared" si="21"/>
        <v>0</v>
      </c>
      <c r="K29" s="632">
        <f t="shared" si="21"/>
        <v>0</v>
      </c>
      <c r="L29" s="632">
        <f t="shared" si="21"/>
        <v>0</v>
      </c>
      <c r="M29" s="632">
        <f t="shared" si="21"/>
        <v>0</v>
      </c>
      <c r="N29" s="632">
        <f t="shared" si="21"/>
        <v>0</v>
      </c>
      <c r="O29" s="632">
        <f t="shared" si="21"/>
        <v>0</v>
      </c>
      <c r="P29" s="632">
        <f t="shared" si="21"/>
        <v>0</v>
      </c>
      <c r="Q29" s="632">
        <f t="shared" si="21"/>
        <v>0</v>
      </c>
      <c r="R29" s="632">
        <f t="shared" si="21"/>
        <v>0</v>
      </c>
      <c r="S29" s="632">
        <f t="shared" si="21"/>
        <v>0</v>
      </c>
      <c r="T29" s="632">
        <f aca="true" t="shared" si="22" ref="T29:AC29">T12</f>
        <v>0</v>
      </c>
      <c r="U29" s="632">
        <f t="shared" si="22"/>
        <v>0</v>
      </c>
      <c r="V29" s="632">
        <f t="shared" si="22"/>
        <v>0</v>
      </c>
      <c r="W29" s="632">
        <f t="shared" si="22"/>
        <v>0</v>
      </c>
      <c r="X29" s="632">
        <f t="shared" si="22"/>
        <v>0</v>
      </c>
      <c r="Y29" s="632">
        <f t="shared" si="22"/>
        <v>0</v>
      </c>
      <c r="Z29" s="632">
        <f t="shared" si="22"/>
        <v>0</v>
      </c>
      <c r="AA29" s="632">
        <f t="shared" si="22"/>
        <v>0</v>
      </c>
      <c r="AB29" s="632">
        <f t="shared" si="22"/>
        <v>0</v>
      </c>
      <c r="AC29" s="633">
        <f t="shared" si="22"/>
        <v>0</v>
      </c>
    </row>
    <row r="30" spans="1:29" s="256" customFormat="1" ht="12.75" customHeight="1">
      <c r="A30" s="275"/>
      <c r="B30" s="612"/>
      <c r="C30" s="614" t="str">
        <f>IF(C13="","",C13)</f>
        <v>Zamezení zranění</v>
      </c>
      <c r="D30" s="644"/>
      <c r="E30" s="634">
        <f>E13</f>
        <v>0</v>
      </c>
      <c r="F30" s="635">
        <f aca="true" t="shared" si="23" ref="F30:S30">F13</f>
        <v>0</v>
      </c>
      <c r="G30" s="635">
        <f t="shared" si="23"/>
        <v>0</v>
      </c>
      <c r="H30" s="635">
        <f t="shared" si="23"/>
        <v>0</v>
      </c>
      <c r="I30" s="635">
        <f t="shared" si="23"/>
        <v>0</v>
      </c>
      <c r="J30" s="635">
        <f t="shared" si="23"/>
        <v>0</v>
      </c>
      <c r="K30" s="635">
        <f t="shared" si="23"/>
        <v>0</v>
      </c>
      <c r="L30" s="635">
        <f t="shared" si="23"/>
        <v>0</v>
      </c>
      <c r="M30" s="635">
        <f t="shared" si="23"/>
        <v>0</v>
      </c>
      <c r="N30" s="635">
        <f t="shared" si="23"/>
        <v>0</v>
      </c>
      <c r="O30" s="635">
        <f t="shared" si="23"/>
        <v>0</v>
      </c>
      <c r="P30" s="635">
        <f t="shared" si="23"/>
        <v>0</v>
      </c>
      <c r="Q30" s="635">
        <f t="shared" si="23"/>
        <v>0</v>
      </c>
      <c r="R30" s="635">
        <f t="shared" si="23"/>
        <v>0</v>
      </c>
      <c r="S30" s="635">
        <f t="shared" si="23"/>
        <v>0</v>
      </c>
      <c r="T30" s="635">
        <f aca="true" t="shared" si="24" ref="T30:AC30">T13</f>
        <v>0</v>
      </c>
      <c r="U30" s="635">
        <f t="shared" si="24"/>
        <v>0</v>
      </c>
      <c r="V30" s="635">
        <f t="shared" si="24"/>
        <v>0</v>
      </c>
      <c r="W30" s="635">
        <f t="shared" si="24"/>
        <v>0</v>
      </c>
      <c r="X30" s="635">
        <f t="shared" si="24"/>
        <v>0</v>
      </c>
      <c r="Y30" s="635">
        <f t="shared" si="24"/>
        <v>0</v>
      </c>
      <c r="Z30" s="635">
        <f t="shared" si="24"/>
        <v>0</v>
      </c>
      <c r="AA30" s="635">
        <f t="shared" si="24"/>
        <v>0</v>
      </c>
      <c r="AB30" s="635">
        <f t="shared" si="24"/>
        <v>0</v>
      </c>
      <c r="AC30" s="636">
        <f t="shared" si="24"/>
        <v>0</v>
      </c>
    </row>
    <row r="31" spans="1:29" s="256" customFormat="1" ht="12.75" customHeight="1">
      <c r="A31" s="275"/>
      <c r="B31" s="612"/>
      <c r="C31" s="614" t="str">
        <f>IF(C14="","",C14)</f>
        <v>Škody na infrastruktuře</v>
      </c>
      <c r="D31" s="644"/>
      <c r="E31" s="634">
        <f aca="true" t="shared" si="25" ref="E31:S32">E14</f>
        <v>0</v>
      </c>
      <c r="F31" s="635">
        <f t="shared" si="25"/>
        <v>0</v>
      </c>
      <c r="G31" s="635">
        <f t="shared" si="25"/>
        <v>0</v>
      </c>
      <c r="H31" s="635">
        <f t="shared" si="25"/>
        <v>0</v>
      </c>
      <c r="I31" s="635">
        <f t="shared" si="25"/>
        <v>0</v>
      </c>
      <c r="J31" s="635">
        <f t="shared" si="25"/>
        <v>0</v>
      </c>
      <c r="K31" s="635">
        <f t="shared" si="25"/>
        <v>0</v>
      </c>
      <c r="L31" s="635">
        <f t="shared" si="25"/>
        <v>0</v>
      </c>
      <c r="M31" s="635">
        <f t="shared" si="25"/>
        <v>0</v>
      </c>
      <c r="N31" s="635">
        <f t="shared" si="25"/>
        <v>0</v>
      </c>
      <c r="O31" s="635">
        <f t="shared" si="25"/>
        <v>0</v>
      </c>
      <c r="P31" s="635">
        <f t="shared" si="25"/>
        <v>0</v>
      </c>
      <c r="Q31" s="635">
        <f t="shared" si="25"/>
        <v>0</v>
      </c>
      <c r="R31" s="635">
        <f t="shared" si="25"/>
        <v>0</v>
      </c>
      <c r="S31" s="635">
        <f t="shared" si="25"/>
        <v>0</v>
      </c>
      <c r="T31" s="635">
        <f aca="true" t="shared" si="26" ref="T31:AC31">T14</f>
        <v>0</v>
      </c>
      <c r="U31" s="635">
        <f t="shared" si="26"/>
        <v>0</v>
      </c>
      <c r="V31" s="635">
        <f t="shared" si="26"/>
        <v>0</v>
      </c>
      <c r="W31" s="635">
        <f t="shared" si="26"/>
        <v>0</v>
      </c>
      <c r="X31" s="635">
        <f t="shared" si="26"/>
        <v>0</v>
      </c>
      <c r="Y31" s="635">
        <f t="shared" si="26"/>
        <v>0</v>
      </c>
      <c r="Z31" s="635">
        <f t="shared" si="26"/>
        <v>0</v>
      </c>
      <c r="AA31" s="635">
        <f t="shared" si="26"/>
        <v>0</v>
      </c>
      <c r="AB31" s="635">
        <f t="shared" si="26"/>
        <v>0</v>
      </c>
      <c r="AC31" s="636">
        <f t="shared" si="26"/>
        <v>0</v>
      </c>
    </row>
    <row r="32" spans="1:29" s="256" customFormat="1" ht="12.75" customHeight="1">
      <c r="A32" s="275"/>
      <c r="B32" s="615"/>
      <c r="C32" s="616" t="str">
        <f>IF(C15="","",C15)</f>
        <v>Škody na vozidlech</v>
      </c>
      <c r="D32" s="645"/>
      <c r="E32" s="637">
        <f t="shared" si="25"/>
        <v>0</v>
      </c>
      <c r="F32" s="638">
        <f t="shared" si="25"/>
        <v>0</v>
      </c>
      <c r="G32" s="638">
        <f t="shared" si="25"/>
        <v>0</v>
      </c>
      <c r="H32" s="638">
        <f t="shared" si="25"/>
        <v>0</v>
      </c>
      <c r="I32" s="638">
        <f t="shared" si="25"/>
        <v>0</v>
      </c>
      <c r="J32" s="638">
        <f t="shared" si="25"/>
        <v>0</v>
      </c>
      <c r="K32" s="638">
        <f t="shared" si="25"/>
        <v>0</v>
      </c>
      <c r="L32" s="638">
        <f t="shared" si="25"/>
        <v>0</v>
      </c>
      <c r="M32" s="638">
        <f t="shared" si="25"/>
        <v>0</v>
      </c>
      <c r="N32" s="638">
        <f t="shared" si="25"/>
        <v>0</v>
      </c>
      <c r="O32" s="638">
        <f t="shared" si="25"/>
        <v>0</v>
      </c>
      <c r="P32" s="638">
        <f t="shared" si="25"/>
        <v>0</v>
      </c>
      <c r="Q32" s="638">
        <f t="shared" si="25"/>
        <v>0</v>
      </c>
      <c r="R32" s="638">
        <f t="shared" si="25"/>
        <v>0</v>
      </c>
      <c r="S32" s="638">
        <f t="shared" si="25"/>
        <v>0</v>
      </c>
      <c r="T32" s="638">
        <f aca="true" t="shared" si="27" ref="T32:AC32">T15</f>
        <v>0</v>
      </c>
      <c r="U32" s="638">
        <f t="shared" si="27"/>
        <v>0</v>
      </c>
      <c r="V32" s="638">
        <f t="shared" si="27"/>
        <v>0</v>
      </c>
      <c r="W32" s="638">
        <f t="shared" si="27"/>
        <v>0</v>
      </c>
      <c r="X32" s="638">
        <f t="shared" si="27"/>
        <v>0</v>
      </c>
      <c r="Y32" s="638">
        <f t="shared" si="27"/>
        <v>0</v>
      </c>
      <c r="Z32" s="638">
        <f t="shared" si="27"/>
        <v>0</v>
      </c>
      <c r="AA32" s="638">
        <f t="shared" si="27"/>
        <v>0</v>
      </c>
      <c r="AB32" s="638">
        <f t="shared" si="27"/>
        <v>0</v>
      </c>
      <c r="AC32" s="639">
        <f t="shared" si="27"/>
        <v>0</v>
      </c>
    </row>
    <row r="33" spans="2:29" s="256" customFormat="1" ht="12.6" thickBot="1">
      <c r="B33" s="480"/>
      <c r="C33" s="617" t="str">
        <f>IF(C16="","",C16)</f>
        <v>CELKEM</v>
      </c>
      <c r="D33" s="646"/>
      <c r="E33" s="618">
        <f aca="true" t="shared" si="28" ref="E33:S33">SUM(E29:E32)</f>
        <v>0</v>
      </c>
      <c r="F33" s="619">
        <f t="shared" si="28"/>
        <v>0</v>
      </c>
      <c r="G33" s="619">
        <f t="shared" si="28"/>
        <v>0</v>
      </c>
      <c r="H33" s="619">
        <f t="shared" si="28"/>
        <v>0</v>
      </c>
      <c r="I33" s="619">
        <f t="shared" si="28"/>
        <v>0</v>
      </c>
      <c r="J33" s="619">
        <f t="shared" si="28"/>
        <v>0</v>
      </c>
      <c r="K33" s="619">
        <f t="shared" si="28"/>
        <v>0</v>
      </c>
      <c r="L33" s="619">
        <f t="shared" si="28"/>
        <v>0</v>
      </c>
      <c r="M33" s="619">
        <f t="shared" si="28"/>
        <v>0</v>
      </c>
      <c r="N33" s="619">
        <f t="shared" si="28"/>
        <v>0</v>
      </c>
      <c r="O33" s="619">
        <f t="shared" si="28"/>
        <v>0</v>
      </c>
      <c r="P33" s="619">
        <f t="shared" si="28"/>
        <v>0</v>
      </c>
      <c r="Q33" s="619">
        <f t="shared" si="28"/>
        <v>0</v>
      </c>
      <c r="R33" s="619">
        <f t="shared" si="28"/>
        <v>0</v>
      </c>
      <c r="S33" s="619">
        <f t="shared" si="28"/>
        <v>0</v>
      </c>
      <c r="T33" s="619">
        <f aca="true" t="shared" si="29" ref="T33:AC33">SUM(T29:T32)</f>
        <v>0</v>
      </c>
      <c r="U33" s="619">
        <f t="shared" si="29"/>
        <v>0</v>
      </c>
      <c r="V33" s="619">
        <f t="shared" si="29"/>
        <v>0</v>
      </c>
      <c r="W33" s="619">
        <f t="shared" si="29"/>
        <v>0</v>
      </c>
      <c r="X33" s="619">
        <f t="shared" si="29"/>
        <v>0</v>
      </c>
      <c r="Y33" s="619">
        <f t="shared" si="29"/>
        <v>0</v>
      </c>
      <c r="Z33" s="619">
        <f t="shared" si="29"/>
        <v>0</v>
      </c>
      <c r="AA33" s="619">
        <f t="shared" si="29"/>
        <v>0</v>
      </c>
      <c r="AB33" s="619">
        <f t="shared" si="29"/>
        <v>0</v>
      </c>
      <c r="AC33" s="620">
        <f t="shared" si="29"/>
        <v>0</v>
      </c>
    </row>
    <row r="35" spans="1:4" ht="13.8" thickBot="1">
      <c r="A35" s="414"/>
      <c r="B35" s="354"/>
      <c r="C35" s="354"/>
      <c r="D35" s="354"/>
    </row>
    <row r="36" spans="1:4" ht="13.8" thickBot="1">
      <c r="A36" s="414"/>
      <c r="B36" s="647"/>
      <c r="C36" s="648" t="s">
        <v>94</v>
      </c>
      <c r="D36" s="869">
        <f>D25</f>
        <v>0</v>
      </c>
    </row>
    <row r="37" spans="1:4" ht="13.8" thickBot="1">
      <c r="A37" s="414"/>
      <c r="B37" s="415"/>
      <c r="C37" s="416"/>
      <c r="D37" s="416"/>
    </row>
    <row r="38" spans="1:8" ht="23.4" thickBot="1">
      <c r="A38" s="414"/>
      <c r="B38" s="278" t="s">
        <v>389</v>
      </c>
      <c r="C38" s="333" t="s">
        <v>333</v>
      </c>
      <c r="D38" s="325" t="s">
        <v>206</v>
      </c>
      <c r="E38" s="334" t="s">
        <v>391</v>
      </c>
      <c r="F38" s="334" t="s">
        <v>392</v>
      </c>
      <c r="G38" s="326" t="s">
        <v>393</v>
      </c>
      <c r="H38" s="356"/>
    </row>
    <row r="39" spans="1:8" ht="12.75">
      <c r="A39" s="414"/>
      <c r="B39" s="279"/>
      <c r="C39" s="327" t="s">
        <v>220</v>
      </c>
      <c r="D39" s="328">
        <v>2012</v>
      </c>
      <c r="E39" s="417">
        <v>23337530</v>
      </c>
      <c r="F39" s="418">
        <v>3163532</v>
      </c>
      <c r="G39" s="419">
        <v>226303</v>
      </c>
      <c r="H39" s="332"/>
    </row>
    <row r="40" spans="1:8" ht="13.8" thickBot="1">
      <c r="A40" s="414"/>
      <c r="B40" s="329"/>
      <c r="C40" s="330" t="s">
        <v>220</v>
      </c>
      <c r="D40" s="331">
        <f>'0 Úvod'!D19</f>
        <v>2014</v>
      </c>
      <c r="E40" s="335"/>
      <c r="F40" s="336"/>
      <c r="G40" s="420"/>
      <c r="H40" s="421"/>
    </row>
    <row r="41" spans="1:4" ht="12.75">
      <c r="A41" s="414"/>
      <c r="B41" s="415"/>
      <c r="C41" s="422" t="s">
        <v>390</v>
      </c>
      <c r="D41" s="416"/>
    </row>
    <row r="42" spans="1:4" ht="12.75">
      <c r="A42" s="414"/>
      <c r="B42" s="415"/>
      <c r="C42" s="416"/>
      <c r="D42" s="416"/>
    </row>
    <row r="43" spans="1:4" ht="12.75">
      <c r="A43" s="414"/>
      <c r="B43" s="415"/>
      <c r="C43" s="416"/>
      <c r="D43" s="416"/>
    </row>
    <row r="44" ht="12.75">
      <c r="B44" s="423" t="s">
        <v>345</v>
      </c>
    </row>
    <row r="45" ht="12.75">
      <c r="C45" s="423" t="s">
        <v>395</v>
      </c>
    </row>
    <row r="46" spans="3:16" ht="12.75">
      <c r="C46" s="424" t="s">
        <v>320</v>
      </c>
      <c r="D46" s="425" t="s">
        <v>321</v>
      </c>
      <c r="E46" s="425" t="s">
        <v>322</v>
      </c>
      <c r="F46" s="425" t="s">
        <v>323</v>
      </c>
      <c r="G46" s="425" t="s">
        <v>324</v>
      </c>
      <c r="H46" s="425" t="s">
        <v>325</v>
      </c>
      <c r="I46" s="425" t="s">
        <v>326</v>
      </c>
      <c r="J46" s="425" t="s">
        <v>327</v>
      </c>
      <c r="K46" s="425" t="s">
        <v>328</v>
      </c>
      <c r="L46" s="425" t="s">
        <v>329</v>
      </c>
      <c r="M46" s="425" t="s">
        <v>330</v>
      </c>
      <c r="N46" s="425" t="s">
        <v>331</v>
      </c>
      <c r="O46" s="425" t="s">
        <v>332</v>
      </c>
      <c r="P46" s="423"/>
    </row>
    <row r="47" spans="3:15" ht="12.75">
      <c r="C47" s="426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</row>
    <row r="48" spans="3:15" ht="12.75">
      <c r="C48" s="426"/>
      <c r="D48" s="426"/>
      <c r="E48" s="426"/>
      <c r="F48" s="426"/>
      <c r="G48" s="426"/>
      <c r="H48" s="426"/>
      <c r="I48" s="426"/>
      <c r="J48" s="426"/>
      <c r="K48" s="426"/>
      <c r="L48" s="426"/>
      <c r="M48" s="426"/>
      <c r="N48" s="426"/>
      <c r="O48" s="426"/>
    </row>
    <row r="49" spans="3:15" ht="12.75">
      <c r="C49" s="426"/>
      <c r="D49" s="426"/>
      <c r="E49" s="426"/>
      <c r="F49" s="426"/>
      <c r="G49" s="426"/>
      <c r="H49" s="426"/>
      <c r="I49" s="426"/>
      <c r="J49" s="426"/>
      <c r="K49" s="426"/>
      <c r="L49" s="426"/>
      <c r="M49" s="426"/>
      <c r="N49" s="426"/>
      <c r="O49" s="426"/>
    </row>
    <row r="50" spans="3:15" ht="12.75">
      <c r="C50" s="426"/>
      <c r="D50" s="426"/>
      <c r="E50" s="426"/>
      <c r="F50" s="426"/>
      <c r="G50" s="426"/>
      <c r="H50" s="426"/>
      <c r="I50" s="426"/>
      <c r="J50" s="426"/>
      <c r="K50" s="426"/>
      <c r="L50" s="426"/>
      <c r="M50" s="426"/>
      <c r="N50" s="426"/>
      <c r="O50" s="426"/>
    </row>
    <row r="51" spans="3:15" ht="12.75"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</row>
    <row r="52" spans="3:15" ht="12.75">
      <c r="C52" s="426"/>
      <c r="D52" s="426"/>
      <c r="E52" s="426"/>
      <c r="F52" s="426"/>
      <c r="G52" s="426"/>
      <c r="H52" s="426"/>
      <c r="I52" s="426"/>
      <c r="J52" s="426"/>
      <c r="K52" s="426"/>
      <c r="L52" s="426"/>
      <c r="M52" s="426"/>
      <c r="N52" s="426"/>
      <c r="O52" s="426"/>
    </row>
    <row r="53" spans="3:15" ht="12.75">
      <c r="C53" s="426"/>
      <c r="D53" s="426"/>
      <c r="E53" s="426"/>
      <c r="F53" s="426"/>
      <c r="G53" s="426"/>
      <c r="H53" s="426"/>
      <c r="I53" s="426"/>
      <c r="J53" s="426"/>
      <c r="K53" s="426"/>
      <c r="L53" s="426"/>
      <c r="M53" s="426"/>
      <c r="N53" s="426"/>
      <c r="O53" s="426"/>
    </row>
    <row r="54" spans="3:15" ht="12.75">
      <c r="C54" s="427"/>
      <c r="D54" s="427"/>
      <c r="E54" s="427"/>
      <c r="F54" s="427"/>
      <c r="G54" s="427"/>
      <c r="H54" s="427"/>
      <c r="I54" s="427"/>
      <c r="J54" s="427"/>
      <c r="K54" s="427"/>
      <c r="L54" s="427"/>
      <c r="M54" s="427"/>
      <c r="N54" s="427"/>
      <c r="O54" s="427"/>
    </row>
    <row r="55" spans="3:6" ht="12.75">
      <c r="C55" s="428" t="s">
        <v>342</v>
      </c>
      <c r="D55" s="428" t="s">
        <v>339</v>
      </c>
      <c r="E55" s="428" t="s">
        <v>337</v>
      </c>
      <c r="F55" s="428" t="s">
        <v>338</v>
      </c>
    </row>
    <row r="56" spans="3:6" ht="12.75">
      <c r="C56" s="429"/>
      <c r="D56" s="430"/>
      <c r="E56" s="431"/>
      <c r="F56" s="432"/>
    </row>
    <row r="57" spans="3:6" ht="12.75">
      <c r="C57" s="429"/>
      <c r="D57" s="430"/>
      <c r="E57" s="431"/>
      <c r="F57" s="432"/>
    </row>
    <row r="58" spans="3:6" ht="12.75">
      <c r="C58" s="429"/>
      <c r="D58" s="433"/>
      <c r="E58" s="431"/>
      <c r="F58" s="432"/>
    </row>
    <row r="59" spans="3:6" ht="12.75">
      <c r="C59" s="429"/>
      <c r="D59" s="433"/>
      <c r="E59" s="431"/>
      <c r="F59" s="434"/>
    </row>
    <row r="60" spans="3:6" ht="12.75">
      <c r="C60" s="426"/>
      <c r="D60" s="433"/>
      <c r="E60" s="433"/>
      <c r="F60" s="433"/>
    </row>
  </sheetData>
  <sheetProtection password="C644" sheet="1" objects="1" scenarios="1" formatCells="0" formatColumns="0" formatRows="0" insertColumns="0" insertRows="0" insertHyperlinks="0" deleteColumns="0" deleteRows="0" sort="0" autoFilter="0" pivotTables="0"/>
  <mergeCells count="100">
    <mergeCell ref="K2:K3"/>
    <mergeCell ref="L2:L3"/>
    <mergeCell ref="E2:E3"/>
    <mergeCell ref="F2:F3"/>
    <mergeCell ref="G2:G3"/>
    <mergeCell ref="H2:H3"/>
    <mergeCell ref="I2:I3"/>
    <mergeCell ref="J2:J3"/>
    <mergeCell ref="J10:J11"/>
    <mergeCell ref="K10:K11"/>
    <mergeCell ref="R10:R11"/>
    <mergeCell ref="S10:S11"/>
    <mergeCell ref="M2:M3"/>
    <mergeCell ref="N2:N3"/>
    <mergeCell ref="Q2:Q3"/>
    <mergeCell ref="R2:R3"/>
    <mergeCell ref="O2:O3"/>
    <mergeCell ref="P2:P3"/>
    <mergeCell ref="L10:L11"/>
    <mergeCell ref="M10:M11"/>
    <mergeCell ref="N10:N11"/>
    <mergeCell ref="O10:O11"/>
    <mergeCell ref="S2:S3"/>
    <mergeCell ref="P10:P11"/>
    <mergeCell ref="E10:E11"/>
    <mergeCell ref="F10:F11"/>
    <mergeCell ref="G10:G11"/>
    <mergeCell ref="H10:H11"/>
    <mergeCell ref="I10:I11"/>
    <mergeCell ref="Q10:Q11"/>
    <mergeCell ref="M19:M20"/>
    <mergeCell ref="N19:N20"/>
    <mergeCell ref="O19:O20"/>
    <mergeCell ref="P19:P20"/>
    <mergeCell ref="E19:E20"/>
    <mergeCell ref="F19:F20"/>
    <mergeCell ref="G19:G20"/>
    <mergeCell ref="H19:H20"/>
    <mergeCell ref="L19:L20"/>
    <mergeCell ref="I19:I20"/>
    <mergeCell ref="J19:J20"/>
    <mergeCell ref="K19:K20"/>
    <mergeCell ref="L27:L28"/>
    <mergeCell ref="S27:S28"/>
    <mergeCell ref="Q19:Q20"/>
    <mergeCell ref="R19:R20"/>
    <mergeCell ref="S19:S20"/>
    <mergeCell ref="M27:M28"/>
    <mergeCell ref="N27:N28"/>
    <mergeCell ref="O27:O28"/>
    <mergeCell ref="P27:P28"/>
    <mergeCell ref="Q27:Q28"/>
    <mergeCell ref="R27:R28"/>
    <mergeCell ref="E27:E28"/>
    <mergeCell ref="F27:F28"/>
    <mergeCell ref="G27:G28"/>
    <mergeCell ref="H27:H28"/>
    <mergeCell ref="K27:K28"/>
    <mergeCell ref="I27:I28"/>
    <mergeCell ref="J27:J28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Y19:Y20"/>
    <mergeCell ref="T27:T28"/>
    <mergeCell ref="U27:U28"/>
    <mergeCell ref="V27:V28"/>
    <mergeCell ref="W27:W28"/>
    <mergeCell ref="X27:X28"/>
    <mergeCell ref="Y27:Y28"/>
    <mergeCell ref="T19:T20"/>
    <mergeCell ref="U19:U20"/>
    <mergeCell ref="V19:V20"/>
    <mergeCell ref="W19:W20"/>
    <mergeCell ref="X19:X20"/>
    <mergeCell ref="Z27:Z28"/>
    <mergeCell ref="AA27:AA28"/>
    <mergeCell ref="AB27:AB28"/>
    <mergeCell ref="AC27:AC28"/>
    <mergeCell ref="Z19:Z20"/>
    <mergeCell ref="AA19:AA20"/>
    <mergeCell ref="AB19:AB20"/>
    <mergeCell ref="AC19:AC20"/>
  </mergeCells>
  <printOptions/>
  <pageMargins left="0.787401575" right="0.787401575" top="0.984251969" bottom="0.984251969" header="0.5" footer="0.5"/>
  <pageSetup fitToHeight="1" fitToWidth="1" horizontalDpi="600" verticalDpi="600" orientation="landscape" paperSize="9" scale="33" r:id="rId3"/>
  <headerFooter alignWithMargins="0">
    <oddFooter>&amp;L&amp;A&amp;C30.9.2010</oddFooter>
  </headerFooter>
  <ignoredErrors>
    <ignoredError sqref="E8:AC33" unlockedFormula="1"/>
  </ignoredError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6151" r:id="rId4" name="Button 7">
              <controlPr defaultSize="0" print="0" autoFill="0" autoPict="0" macro="[0]!GoToIntroduction">
                <anchor moveWithCells="1" sizeWithCells="1">
                  <from>
                    <xdr:col>27</xdr:col>
                    <xdr:colOff>0</xdr:colOff>
                    <xdr:row>35</xdr:row>
                    <xdr:rowOff>7620</xdr:rowOff>
                  </from>
                  <to>
                    <xdr:col>29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BEI | EIB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 Vrabelova</dc:creator>
  <cp:keywords/>
  <dc:description/>
  <cp:lastModifiedBy>Martin Večeřa</cp:lastModifiedBy>
  <cp:lastPrinted>2010-10-06T08:42:02Z</cp:lastPrinted>
  <dcterms:created xsi:type="dcterms:W3CDTF">2004-06-30T11:02:41Z</dcterms:created>
  <dcterms:modified xsi:type="dcterms:W3CDTF">2014-05-05T13:27:20Z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